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/>
  </bookViews>
  <sheets>
    <sheet name="PLANILHA ORÇAMENTO GLOBAL" sheetId="1" r:id="rId1"/>
    <sheet name="CRONOGRAMA" sheetId="2" r:id="rId2"/>
  </sheets>
  <definedNames>
    <definedName name="_xlnm.Print_Area" localSheetId="1">CRONOGRAMA!$A$1:$M$119</definedName>
    <definedName name="_xlnm.Print_Area" localSheetId="0">'PLANILHA ORÇAMENTO GLOBAL'!$A$1:$O$111</definedName>
    <definedName name="Print_Area_0" localSheetId="1">CRONOGRAMA!$A$1:$M$87</definedName>
    <definedName name="Print_Area_0" localSheetId="0">'PLANILHA ORÇAMENTO GLOBAL'!$A$1:$O$111</definedName>
    <definedName name="Print_Area_0_0" localSheetId="1">CRONOGRAMA!$A$1:$M$87</definedName>
    <definedName name="Print_Area_0_0" localSheetId="0">'PLANILHA ORÇAMENTO GLOBAL'!$A$1:$O$111</definedName>
  </definedNames>
  <calcPr calcId="124519"/>
</workbook>
</file>

<file path=xl/calcChain.xml><?xml version="1.0" encoding="utf-8"?>
<calcChain xmlns="http://schemas.openxmlformats.org/spreadsheetml/2006/main">
  <c r="O17" i="1"/>
  <c r="N17"/>
  <c r="H49"/>
  <c r="I49"/>
  <c r="H40"/>
  <c r="I40"/>
  <c r="K20"/>
  <c r="J20"/>
  <c r="K19"/>
  <c r="J19"/>
  <c r="K22"/>
  <c r="J22"/>
  <c r="K23"/>
  <c r="J23"/>
  <c r="K52"/>
  <c r="J52"/>
  <c r="K50"/>
  <c r="J50"/>
  <c r="J49"/>
  <c r="K49"/>
  <c r="J75" i="2"/>
  <c r="L75"/>
  <c r="J78"/>
  <c r="L78"/>
  <c r="L56"/>
  <c r="J56"/>
  <c r="H93"/>
  <c r="H78"/>
  <c r="H75"/>
  <c r="H68"/>
  <c r="J15" i="1"/>
  <c r="K15"/>
  <c r="J99"/>
  <c r="K99"/>
  <c r="K98"/>
  <c r="J98"/>
  <c r="K97"/>
  <c r="J97"/>
  <c r="K96"/>
  <c r="J96"/>
  <c r="K95"/>
  <c r="J95"/>
  <c r="K94"/>
  <c r="J94"/>
  <c r="K93"/>
  <c r="J93"/>
  <c r="L93"/>
  <c r="M93"/>
  <c r="G89" i="2"/>
  <c r="K92" i="1"/>
  <c r="J92"/>
  <c r="K91"/>
  <c r="J91"/>
  <c r="K90"/>
  <c r="J90"/>
  <c r="J89"/>
  <c r="K89"/>
  <c r="L89"/>
  <c r="M89"/>
  <c r="G85" i="2"/>
  <c r="J88" i="1"/>
  <c r="K88"/>
  <c r="J87"/>
  <c r="K87"/>
  <c r="L87"/>
  <c r="M87"/>
  <c r="G83" i="2"/>
  <c r="J83" s="1"/>
  <c r="J63" i="1"/>
  <c r="K63"/>
  <c r="L63"/>
  <c r="M63"/>
  <c r="G60" i="2"/>
  <c r="J64" i="1"/>
  <c r="K64"/>
  <c r="J73"/>
  <c r="K73"/>
  <c r="L73"/>
  <c r="M73"/>
  <c r="G70" i="2"/>
  <c r="L70" s="1"/>
  <c r="J74" i="1"/>
  <c r="K74"/>
  <c r="L74"/>
  <c r="M74"/>
  <c r="G71" i="2"/>
  <c r="J75" i="1"/>
  <c r="K75"/>
  <c r="J77"/>
  <c r="K77"/>
  <c r="J79"/>
  <c r="L79"/>
  <c r="M79"/>
  <c r="G76" i="2"/>
  <c r="K79" i="1"/>
  <c r="J80"/>
  <c r="L80"/>
  <c r="M80"/>
  <c r="G77" i="2"/>
  <c r="K80" i="1"/>
  <c r="J82"/>
  <c r="L82"/>
  <c r="M82"/>
  <c r="G79" i="2"/>
  <c r="L79" s="1"/>
  <c r="K82" i="1"/>
  <c r="J71"/>
  <c r="K71"/>
  <c r="J25"/>
  <c r="L50"/>
  <c r="L52"/>
  <c r="M52"/>
  <c r="L49"/>
  <c r="L75"/>
  <c r="M75"/>
  <c r="G72" i="2"/>
  <c r="L88" i="1"/>
  <c r="M88"/>
  <c r="G84" i="2"/>
  <c r="J84" s="1"/>
  <c r="L64" i="1"/>
  <c r="L91"/>
  <c r="M91"/>
  <c r="G87" i="2"/>
  <c r="L92" i="1"/>
  <c r="L96"/>
  <c r="L94"/>
  <c r="M94"/>
  <c r="G90" i="2"/>
  <c r="L98" i="1"/>
  <c r="L77"/>
  <c r="L90"/>
  <c r="M90"/>
  <c r="G86" i="2"/>
  <c r="J86" s="1"/>
  <c r="L95" i="1"/>
  <c r="L97"/>
  <c r="L99"/>
  <c r="M99"/>
  <c r="G95" i="2"/>
  <c r="L95" s="1"/>
  <c r="J43" i="1"/>
  <c r="K43"/>
  <c r="J41"/>
  <c r="L41"/>
  <c r="M41"/>
  <c r="G38" i="2"/>
  <c r="K41" i="1"/>
  <c r="J42"/>
  <c r="L42"/>
  <c r="M42"/>
  <c r="G39" i="2"/>
  <c r="J39" s="1"/>
  <c r="K42" i="1"/>
  <c r="J33"/>
  <c r="K33"/>
  <c r="J34"/>
  <c r="K34"/>
  <c r="J35"/>
  <c r="L35"/>
  <c r="M35"/>
  <c r="G32" i="2"/>
  <c r="J32" s="1"/>
  <c r="K35" i="1"/>
  <c r="J29"/>
  <c r="L29"/>
  <c r="K29"/>
  <c r="J30"/>
  <c r="K30"/>
  <c r="J31"/>
  <c r="K31"/>
  <c r="J32"/>
  <c r="L32"/>
  <c r="M32"/>
  <c r="G29" i="2"/>
  <c r="H29" s="1"/>
  <c r="K32" i="1"/>
  <c r="M97"/>
  <c r="G93" i="2"/>
  <c r="L93" s="1"/>
  <c r="M77" i="1"/>
  <c r="G74" i="2"/>
  <c r="M92" i="1"/>
  <c r="G88" i="2"/>
  <c r="J88" s="1"/>
  <c r="M64" i="1"/>
  <c r="G61" i="2"/>
  <c r="M49" i="1"/>
  <c r="G46" i="2"/>
  <c r="L46" s="1"/>
  <c r="M50" i="1"/>
  <c r="G47" i="2"/>
  <c r="L47"/>
  <c r="M95" i="1"/>
  <c r="G91" i="2"/>
  <c r="L91" s="1"/>
  <c r="M98" i="1"/>
  <c r="G94" i="2"/>
  <c r="H94" s="1"/>
  <c r="M96" i="1"/>
  <c r="G92" i="2"/>
  <c r="L92" s="1"/>
  <c r="L31" i="1"/>
  <c r="M31"/>
  <c r="G28" i="2"/>
  <c r="H28" s="1"/>
  <c r="L34" i="1"/>
  <c r="L43"/>
  <c r="M43"/>
  <c r="G40" i="2"/>
  <c r="J40" s="1"/>
  <c r="L30" i="1"/>
  <c r="L33"/>
  <c r="M33"/>
  <c r="G30" i="2"/>
  <c r="H30" s="1"/>
  <c r="K102" i="1"/>
  <c r="L102"/>
  <c r="J102"/>
  <c r="K86"/>
  <c r="L86"/>
  <c r="M86"/>
  <c r="J86"/>
  <c r="K85"/>
  <c r="L85"/>
  <c r="J85"/>
  <c r="J70"/>
  <c r="L70"/>
  <c r="M70"/>
  <c r="G67" i="2"/>
  <c r="H67" s="1"/>
  <c r="K70" i="1"/>
  <c r="J69"/>
  <c r="L69"/>
  <c r="M69"/>
  <c r="G66" i="2"/>
  <c r="J66" s="1"/>
  <c r="K69" i="1"/>
  <c r="J68"/>
  <c r="K68"/>
  <c r="J67"/>
  <c r="K67"/>
  <c r="J66"/>
  <c r="L66"/>
  <c r="M66"/>
  <c r="G63" i="2"/>
  <c r="L63" s="1"/>
  <c r="K66" i="1"/>
  <c r="J61"/>
  <c r="K61"/>
  <c r="J60"/>
  <c r="L60"/>
  <c r="M60"/>
  <c r="G57" i="2"/>
  <c r="K60" i="1"/>
  <c r="K57"/>
  <c r="J57"/>
  <c r="K55"/>
  <c r="J55"/>
  <c r="K54"/>
  <c r="L54"/>
  <c r="J54"/>
  <c r="K48"/>
  <c r="L48"/>
  <c r="N50"/>
  <c r="J48"/>
  <c r="K46"/>
  <c r="J46"/>
  <c r="K45"/>
  <c r="L45"/>
  <c r="J45"/>
  <c r="K40"/>
  <c r="J40"/>
  <c r="K38"/>
  <c r="K103" s="1"/>
  <c r="J38"/>
  <c r="K36"/>
  <c r="J36"/>
  <c r="K27"/>
  <c r="J27"/>
  <c r="K26"/>
  <c r="L26"/>
  <c r="M26"/>
  <c r="G23" i="2"/>
  <c r="L23" s="1"/>
  <c r="J26" i="1"/>
  <c r="K25"/>
  <c r="L25"/>
  <c r="K17"/>
  <c r="J17"/>
  <c r="K16"/>
  <c r="J16"/>
  <c r="J46" i="2"/>
  <c r="M30" i="1"/>
  <c r="G27" i="2"/>
  <c r="M34" i="1"/>
  <c r="G31" i="2"/>
  <c r="J31" s="1"/>
  <c r="L61" i="1"/>
  <c r="M61"/>
  <c r="G58" i="2"/>
  <c r="L68" i="1"/>
  <c r="M68"/>
  <c r="G65" i="2"/>
  <c r="L16" i="1"/>
  <c r="M16"/>
  <c r="L67"/>
  <c r="M67"/>
  <c r="L55"/>
  <c r="L17"/>
  <c r="M17"/>
  <c r="G14" i="2"/>
  <c r="L36" i="1"/>
  <c r="M36"/>
  <c r="G33" i="2"/>
  <c r="J33" s="1"/>
  <c r="L40" i="1"/>
  <c r="M40"/>
  <c r="L46"/>
  <c r="M46"/>
  <c r="L57"/>
  <c r="N57"/>
  <c r="L27"/>
  <c r="M27"/>
  <c r="G24" i="2"/>
  <c r="L15" i="1"/>
  <c r="M15"/>
  <c r="G12" i="2"/>
  <c r="L12" s="1"/>
  <c r="M57" i="1"/>
  <c r="G54" i="2"/>
  <c r="M55" i="1"/>
  <c r="G52" i="2"/>
  <c r="J52" s="1"/>
  <c r="O57" i="1"/>
  <c r="L23"/>
  <c r="M23"/>
  <c r="G20" i="2"/>
  <c r="L20" s="1"/>
  <c r="L19" i="1"/>
  <c r="M19"/>
  <c r="G16" i="2"/>
  <c r="H16" s="1"/>
  <c r="L20" i="1"/>
  <c r="M20"/>
  <c r="G17" i="2"/>
  <c r="L22" i="1"/>
  <c r="M22"/>
  <c r="G19" i="2"/>
  <c r="H92"/>
  <c r="J92"/>
  <c r="J94"/>
  <c r="J91"/>
  <c r="H91"/>
  <c r="O23" i="1"/>
  <c r="N23"/>
  <c r="O20"/>
  <c r="N20"/>
  <c r="J47" i="2"/>
  <c r="L33"/>
  <c r="M45" i="1"/>
  <c r="G42" i="2"/>
  <c r="J42" s="1"/>
  <c r="N46" i="1"/>
  <c r="M54"/>
  <c r="N55"/>
  <c r="N102"/>
  <c r="O102"/>
  <c r="M102"/>
  <c r="G97" i="2"/>
  <c r="H97"/>
  <c r="G37"/>
  <c r="J37" s="1"/>
  <c r="O43" i="1"/>
  <c r="N36"/>
  <c r="M29"/>
  <c r="H84" i="2"/>
  <c r="L84"/>
  <c r="M85" i="1"/>
  <c r="G81" i="2"/>
  <c r="H81" s="1"/>
  <c r="N100" i="1"/>
  <c r="H72" i="2"/>
  <c r="J72"/>
  <c r="L72"/>
  <c r="H71"/>
  <c r="L71"/>
  <c r="J71"/>
  <c r="J60"/>
  <c r="L60"/>
  <c r="H60"/>
  <c r="H83"/>
  <c r="L83"/>
  <c r="H85"/>
  <c r="L85"/>
  <c r="J85"/>
  <c r="J89"/>
  <c r="L89"/>
  <c r="H89"/>
  <c r="J103" i="1"/>
  <c r="N43"/>
  <c r="N52"/>
  <c r="H63" i="2"/>
  <c r="J57"/>
  <c r="H57"/>
  <c r="J87"/>
  <c r="H87"/>
  <c r="L87"/>
  <c r="H90"/>
  <c r="J90"/>
  <c r="L90"/>
  <c r="H86"/>
  <c r="J61"/>
  <c r="H61"/>
  <c r="L61"/>
  <c r="H88"/>
  <c r="H74"/>
  <c r="J74"/>
  <c r="L74"/>
  <c r="H33"/>
  <c r="M48" i="1"/>
  <c r="J28" i="2"/>
  <c r="L40"/>
  <c r="H39"/>
  <c r="L32"/>
  <c r="L27"/>
  <c r="H27"/>
  <c r="J27"/>
  <c r="L29"/>
  <c r="J29"/>
  <c r="L38"/>
  <c r="J38"/>
  <c r="G49"/>
  <c r="J49" s="1"/>
  <c r="O52" i="1"/>
  <c r="J79" i="2"/>
  <c r="H70"/>
  <c r="J63"/>
  <c r="L71" i="1"/>
  <c r="J14" i="2"/>
  <c r="L14"/>
  <c r="H14"/>
  <c r="J24"/>
  <c r="H24"/>
  <c r="L24"/>
  <c r="G43"/>
  <c r="L43" s="1"/>
  <c r="O46" i="1"/>
  <c r="G64" i="2"/>
  <c r="G13"/>
  <c r="H65"/>
  <c r="J65"/>
  <c r="L65"/>
  <c r="L58"/>
  <c r="H58"/>
  <c r="N83" i="1"/>
  <c r="M71"/>
  <c r="G68" i="2"/>
  <c r="J16"/>
  <c r="J20"/>
  <c r="H20"/>
  <c r="J81"/>
  <c r="H19"/>
  <c r="J19"/>
  <c r="L19"/>
  <c r="L17"/>
  <c r="H17"/>
  <c r="J17"/>
  <c r="L42"/>
  <c r="L52"/>
  <c r="J54"/>
  <c r="H54"/>
  <c r="L54"/>
  <c r="J12"/>
  <c r="H12"/>
  <c r="O100" i="1"/>
  <c r="G82" i="2"/>
  <c r="H82" s="1"/>
  <c r="O55" i="1"/>
  <c r="G51" i="2"/>
  <c r="L51" s="1"/>
  <c r="L37"/>
  <c r="H37"/>
  <c r="M25" i="1"/>
  <c r="N27"/>
  <c r="H95" i="2"/>
  <c r="J95"/>
  <c r="J77"/>
  <c r="L77"/>
  <c r="H76"/>
  <c r="J76"/>
  <c r="L76"/>
  <c r="H66"/>
  <c r="L57"/>
  <c r="J97"/>
  <c r="L66"/>
  <c r="H77"/>
  <c r="H38"/>
  <c r="J58"/>
  <c r="L97"/>
  <c r="G26"/>
  <c r="O36" i="1"/>
  <c r="O50"/>
  <c r="G45" i="2"/>
  <c r="H45" s="1"/>
  <c r="L49"/>
  <c r="J13"/>
  <c r="L13"/>
  <c r="H13"/>
  <c r="J64"/>
  <c r="H64"/>
  <c r="L64"/>
  <c r="G22"/>
  <c r="O27" i="1"/>
  <c r="H51" i="2"/>
  <c r="J51"/>
  <c r="L82"/>
  <c r="L68"/>
  <c r="J68"/>
  <c r="J43"/>
  <c r="O83" i="1"/>
  <c r="H26" i="2"/>
  <c r="L26"/>
  <c r="J26"/>
  <c r="H49"/>
  <c r="L45"/>
  <c r="J45"/>
  <c r="H47"/>
  <c r="J22"/>
  <c r="L22"/>
  <c r="H22"/>
  <c r="J82" l="1"/>
  <c r="H42"/>
  <c r="H23"/>
  <c r="L39"/>
  <c r="L88"/>
  <c r="L67"/>
  <c r="J67"/>
  <c r="H43"/>
  <c r="L16"/>
  <c r="J23"/>
  <c r="H46"/>
  <c r="H52"/>
  <c r="L81"/>
  <c r="J70"/>
  <c r="H79"/>
  <c r="L31"/>
  <c r="H32"/>
  <c r="H40"/>
  <c r="L28"/>
  <c r="J93"/>
  <c r="L86"/>
  <c r="L94"/>
  <c r="H31"/>
  <c r="L38" i="1"/>
  <c r="N38" s="1"/>
  <c r="M105" s="1"/>
  <c r="M108" s="1"/>
  <c r="M38" l="1"/>
  <c r="G35" i="2" s="1"/>
  <c r="O38" i="1" l="1"/>
  <c r="L35" i="2"/>
  <c r="L99" s="1"/>
  <c r="J35"/>
  <c r="J99" s="1"/>
  <c r="H35"/>
  <c r="H99" s="1"/>
  <c r="G99"/>
</calcChain>
</file>

<file path=xl/sharedStrings.xml><?xml version="1.0" encoding="utf-8"?>
<sst xmlns="http://schemas.openxmlformats.org/spreadsheetml/2006/main" count="607" uniqueCount="269">
  <si>
    <t>PLANILHA ORÇAMENTÁRIA GLOBAL</t>
  </si>
  <si>
    <t>Unitários</t>
  </si>
  <si>
    <t>Parciais</t>
  </si>
  <si>
    <t>DESC.</t>
  </si>
  <si>
    <t>CÓDIGO</t>
  </si>
  <si>
    <t>DESCRIÇÃO DOS SERVIÇOS:</t>
  </si>
  <si>
    <t>UNID.</t>
  </si>
  <si>
    <t>UNIT.</t>
  </si>
  <si>
    <t>MATERIAL</t>
  </si>
  <si>
    <t>M.O.</t>
  </si>
  <si>
    <t>PARCIAL</t>
  </si>
  <si>
    <t>PARCIAL C/BDI</t>
  </si>
  <si>
    <t>TOTAL</t>
  </si>
  <si>
    <t>TOTAL C/BDI</t>
  </si>
  <si>
    <t>SERVIÇOS INICIAIS</t>
  </si>
  <si>
    <t>1.1</t>
  </si>
  <si>
    <t>74209/01</t>
  </si>
  <si>
    <t>Padrao prefeitura  (1,20X0,60)</t>
  </si>
  <si>
    <t>m²</t>
  </si>
  <si>
    <t>Padrao caixa (2,00X1,25)</t>
  </si>
  <si>
    <t>1.2</t>
  </si>
  <si>
    <t>Locação da obra</t>
  </si>
  <si>
    <t>DEMOLIÇÕES E RETIRADAS</t>
  </si>
  <si>
    <t>m³</t>
  </si>
  <si>
    <t>Retirada estrutura de madeira telhado (tesouras)</t>
  </si>
  <si>
    <t>Retirada de telha de amianto</t>
  </si>
  <si>
    <t>INFRAESTRUTURA</t>
  </si>
  <si>
    <t>2.1</t>
  </si>
  <si>
    <t>6501 e 6430</t>
  </si>
  <si>
    <t>m</t>
  </si>
  <si>
    <t>2.2</t>
  </si>
  <si>
    <t>2.3</t>
  </si>
  <si>
    <t>74106/001</t>
  </si>
  <si>
    <t>74106/01</t>
  </si>
  <si>
    <t>Impermeabilização de vigas baldrames c/ tinta betuminosa</t>
  </si>
  <si>
    <t>ALVENARIAS</t>
  </si>
  <si>
    <t>73982/01</t>
  </si>
  <si>
    <t>SUPRAESTRUTURA</t>
  </si>
  <si>
    <t>4.1</t>
  </si>
  <si>
    <t>Estrutura</t>
  </si>
  <si>
    <t>PAVIMENTAÇÃO INTERNA</t>
  </si>
  <si>
    <t>6.1</t>
  </si>
  <si>
    <t>74249/001</t>
  </si>
  <si>
    <t>74164/04</t>
  </si>
  <si>
    <t>Lastro manual com brita</t>
  </si>
  <si>
    <t>6.2</t>
  </si>
  <si>
    <t>73907/03</t>
  </si>
  <si>
    <t>Contrapiso concreto</t>
  </si>
  <si>
    <t>REVESTIMENTOS</t>
  </si>
  <si>
    <t>7.1</t>
  </si>
  <si>
    <t>73928/01</t>
  </si>
  <si>
    <t>Chapisco</t>
  </si>
  <si>
    <t>ESQUADRIAS</t>
  </si>
  <si>
    <t>9.1</t>
  </si>
  <si>
    <t>73933/3+3104</t>
  </si>
  <si>
    <t>Janela Basculante Ferro (1,40x1,20)</t>
  </si>
  <si>
    <t>Porta ext. ferro chapa lisa 2,50x2,40 completa</t>
  </si>
  <si>
    <t>VIDRAÇARIA</t>
  </si>
  <si>
    <t>10.1</t>
  </si>
  <si>
    <t>Vidro liso 4mm</t>
  </si>
  <si>
    <t>11.1</t>
  </si>
  <si>
    <t>11.2</t>
  </si>
  <si>
    <t>11.3</t>
  </si>
  <si>
    <t>INSTALAÇÃO ELÉTRICA</t>
  </si>
  <si>
    <t>12.1</t>
  </si>
  <si>
    <t>unid</t>
  </si>
  <si>
    <t>SERVIÇOS FINAIS</t>
  </si>
  <si>
    <t>Limpeza final</t>
  </si>
  <si>
    <t>CRONOGRAMA FÍSICO-FINANCEIRO</t>
  </si>
  <si>
    <t>TOTAL SERVIÇO</t>
  </si>
  <si>
    <t>ETAPA 01</t>
  </si>
  <si>
    <t>ETAPA 02</t>
  </si>
  <si>
    <t>ETAPA 03</t>
  </si>
  <si>
    <t>5.1</t>
  </si>
  <si>
    <t>5.2</t>
  </si>
  <si>
    <t>5.3</t>
  </si>
  <si>
    <t>73928/06</t>
  </si>
  <si>
    <t>8.1</t>
  </si>
  <si>
    <t>41602+1213+6128</t>
  </si>
  <si>
    <t>11.4</t>
  </si>
  <si>
    <t>11.5</t>
  </si>
  <si>
    <t>11.6</t>
  </si>
  <si>
    <t>11.7</t>
  </si>
  <si>
    <t>11.8</t>
  </si>
  <si>
    <t>11.9</t>
  </si>
  <si>
    <t>11.10</t>
  </si>
  <si>
    <t>11.11</t>
  </si>
  <si>
    <t>11.12</t>
  </si>
  <si>
    <t>11.13</t>
  </si>
  <si>
    <t>11.14</t>
  </si>
  <si>
    <t>3.2</t>
  </si>
  <si>
    <t>3.3</t>
  </si>
  <si>
    <t>8.2</t>
  </si>
  <si>
    <t>Fôrma de Madeira Comum para Fundações - reaproveitamento 5x</t>
  </si>
  <si>
    <t>Lastro de Concreto Magro traço 1:4:8, E=5cm, preparo mecânico</t>
  </si>
  <si>
    <t>74138/2</t>
  </si>
  <si>
    <t>73990/1</t>
  </si>
  <si>
    <t>Concreto FCK=20MPa, usinado, inclui lançamento (vigas baldrames)</t>
  </si>
  <si>
    <t>ARMACAO ACO CA-50 P/1,0M3 DE CONCRETO (Vigas baldrames)</t>
  </si>
  <si>
    <t>Concreto FCK=20MPa, usinado, inclui lançamento (Bloco)</t>
  </si>
  <si>
    <t>ARMACAO ACO CA-50 P/1,0M3 DE CONCRETO (Bloco)</t>
  </si>
  <si>
    <t>3.4</t>
  </si>
  <si>
    <t>3.5</t>
  </si>
  <si>
    <t>3.6</t>
  </si>
  <si>
    <t>3.7</t>
  </si>
  <si>
    <t>3.8</t>
  </si>
  <si>
    <t>Concreto FCK=20MPa, usinado, inclui lançamento (viga cintamento)</t>
  </si>
  <si>
    <t>ARMACAO ACO CA-50 P/1,0M3 DE CONCRETO (viga cintamento</t>
  </si>
  <si>
    <t>74007/2</t>
  </si>
  <si>
    <t>FORMA TABUAS MADEIRA 3A P/ PECAS CONCRETO ARM, REAPR 2X, INCL MONTAGEM E DESMONTAGEM</t>
  </si>
  <si>
    <t>5.4</t>
  </si>
  <si>
    <t>74077/03</t>
  </si>
  <si>
    <t>72111+73970+88040</t>
  </si>
  <si>
    <t>Elétrica - Acessórios p/ eletrodutos</t>
  </si>
  <si>
    <t>Caixa PVC 4x2"</t>
  </si>
  <si>
    <t>Caixa PVC octogonal 3x3"</t>
  </si>
  <si>
    <t>Elétrica - Cabo Unipolar (cobre)</t>
  </si>
  <si>
    <t>Isol.PVC - 450/750V (ref. Inbrac Inbranil Antichama)  1.5 mm²</t>
  </si>
  <si>
    <t>Isol.PVC - 450/750V (ref. Inbrac Inbranil Antichama)  2.5 mm²</t>
  </si>
  <si>
    <t>Elétrica - Dispositivo Elétrico - embutido</t>
  </si>
  <si>
    <t>Placa 2x4" Placa p/ 1 função</t>
  </si>
  <si>
    <t>Placa p/ 1 função retangular</t>
  </si>
  <si>
    <t>Interruptor 1 tecla simples</t>
  </si>
  <si>
    <t>Tomada hexagonal (NBR 14136) 2P+T 10A</t>
  </si>
  <si>
    <t>Tomada universal retangular 2P+T 10A</t>
  </si>
  <si>
    <t>Tomada universal retangular 2P+T 15A</t>
  </si>
  <si>
    <t>Elétrica - Dispositivo de Proteção</t>
  </si>
  <si>
    <t>Disjuntor Unipolar Termomagnético - norma DIN 10 A</t>
  </si>
  <si>
    <t>Disjuntor Unipolar Termomagnético - norma DIN 16 A</t>
  </si>
  <si>
    <t>Disjuntor Unipolar Termomagnético - norma DIN 40 A</t>
  </si>
  <si>
    <t>Elétrica - Eletroduto PVC flexível</t>
  </si>
  <si>
    <t>Eletroduto leve 3/4"</t>
  </si>
  <si>
    <t>Elétrica - Luminária e acessórios</t>
  </si>
  <si>
    <t>Luminária sobrepor p/ fluoresc. tubular 2x40 W</t>
  </si>
  <si>
    <t>Elétrica - Quadro de medição - CEEE</t>
  </si>
  <si>
    <t>pç</t>
  </si>
  <si>
    <t>73860/7</t>
  </si>
  <si>
    <t>73860/8</t>
  </si>
  <si>
    <t>74130/1</t>
  </si>
  <si>
    <t>74130/2</t>
  </si>
  <si>
    <t>Entrada  de energia eletrica area monofasica 50A com posrte de concreto inc. cabeamento caixa de proteção para medidor e aterramento.</t>
  </si>
  <si>
    <t>73953/6</t>
  </si>
  <si>
    <t>Demolição de alvenaria (oitão)</t>
  </si>
  <si>
    <t>LUMINARIA TIPO SPOT PARA 1 LAMPADA INCANDESCENTE/FLUORESCENTE COMPACTA</t>
  </si>
  <si>
    <t>74094/1</t>
  </si>
  <si>
    <t>11.15</t>
  </si>
  <si>
    <t>CAIXA D´ÁGUA EM POLIETILENO, 1000 LITROS, COM ACESSÓRIOS</t>
  </si>
  <si>
    <t>HIDROMETRO 3,00M3/H, D=1/2" - FORNECIMENTO E INSTALACAO</t>
  </si>
  <si>
    <t>74217/1</t>
  </si>
  <si>
    <t>LAVATÓRIO LOUÇA BRANCA COM COLUNA, 45 X 55CM OU EQUIVALENTE, PADRÃO MEDIO - FORNECIMENTO E INSTALAÇÃO</t>
  </si>
  <si>
    <t>VASO SANITÁRIO SIFONADO COM CAIXA ACOPLADA LOUÇA BRANCA - PADRÃO MEDIO - FORN. E INST.</t>
  </si>
  <si>
    <t>VASO SANITÁRIO PNE SIFONADO COM CAIXA ACOPLADA LOUÇA BRANCA - PADRÃO MEDIO - FORN. E INST.</t>
  </si>
  <si>
    <t>MICTORIO SIFONADO DE LOUCA BRANCA COM PERTENCES, COM REGISTRO DE PRESSAO 1/2" COM CANOPLA CROMADA ACABAMENTO SIMPLES E CONJUNTO PARA FIXACAO - FORNECIMENTO E INSTALACAO</t>
  </si>
  <si>
    <t>74234/1</t>
  </si>
  <si>
    <t>CAIXA DE INSPEÇÃO 80X80X80CM EM ALVENARIA - EXECUÇÃO</t>
  </si>
  <si>
    <t>TORNEIRA CROMADA DE MESA, 1/2" OU 3/4", PARA LAVATÓRIO, PADRÃO POPULAR - FORNECIMENTO E INSTALAÇÃO. AF_12/2013</t>
  </si>
  <si>
    <t>REGISTRO DE GAVETA COM CANOPLA Ø 25MM (1•) - FORNECIMENTO E INSTALAÇÃO</t>
  </si>
  <si>
    <t>TUBO PVC ESGOTO PREDIAL DN 100MM, INCLUSIVE CONEXOES - FORNECIMENTO E INSTALACAO</t>
  </si>
  <si>
    <t>74165/4</t>
  </si>
  <si>
    <t>TUBO PVC ESGOTO JS PREDIAL DN 40MM, INCLUSIVE CONEXOES -</t>
  </si>
  <si>
    <t>74165/1</t>
  </si>
  <si>
    <t>TUBO PVC ESGOTO PREDIAL DN 50MM, INCLUSIVE CONEXOES - FORNECIMENTO</t>
  </si>
  <si>
    <t>74165/2</t>
  </si>
  <si>
    <t>TUBO PVC SOLDAVEL AGUA FRIA DN 25MM, INCLUSIVE CONEXOES - FORNECIMENTO E INSTALACAO</t>
  </si>
  <si>
    <t>RALO SIFONADO DE PVC 100X100MM SIMPLES - FORNECIMENTO E INSTALACAO</t>
  </si>
  <si>
    <t>75030/1</t>
  </si>
  <si>
    <t>FOSSA SEPTICA EM ALVENARIA DE TIJOLO CERAMICO MACICO DIMENSOES EXTERNAS 1,90X1,10X1,40M, 1.500 LITROS, REVESTIDA INTERNAMENTE COM BARRA LISA, COM TAMPA EM CONCRETO ARMADO COM ESPESSURA 8CM e SUMIDOURO</t>
  </si>
  <si>
    <t>74197/1 + 74197/1</t>
  </si>
  <si>
    <t xml:space="preserve">INSTALAÇÃO HIDROSSANITÁRIA </t>
  </si>
  <si>
    <t>Eng. Civil Raúl Flores Casadei</t>
  </si>
  <si>
    <t>CREA 155.198</t>
  </si>
  <si>
    <t>Reboco</t>
  </si>
  <si>
    <t xml:space="preserve">Forro </t>
  </si>
  <si>
    <t>7.2</t>
  </si>
  <si>
    <t>REVESTIMENTO CERÂMICO PARA PAREDES INTERNAS COM PLACAS TIPO GRÊS OU SEMI-GRÊS DE DIMENSÕES 20X20 CM APLICADAS EM AMBIENTES DE ÁREA ENTRE 5 M² E 10 M² A MEIA ALTURA DAS PAREDES. AF_06/2014</t>
  </si>
  <si>
    <t>7.3</t>
  </si>
  <si>
    <t>FORRO DE MADEIRA, TABUAS 10X1CM COM FRISO MACHO/FEMEA, INCLUSIVE MEIA-CANA E ENTARUGAMENTO</t>
  </si>
  <si>
    <t>9.2</t>
  </si>
  <si>
    <t>11.16</t>
  </si>
  <si>
    <t>11.17</t>
  </si>
  <si>
    <t>12.2</t>
  </si>
  <si>
    <t>12.3</t>
  </si>
  <si>
    <t>12.4</t>
  </si>
  <si>
    <t>12.5</t>
  </si>
  <si>
    <t>12.6</t>
  </si>
  <si>
    <t>12.7</t>
  </si>
  <si>
    <t>12.8</t>
  </si>
  <si>
    <t>12.9</t>
  </si>
  <si>
    <t>12.10</t>
  </si>
  <si>
    <t>12.11</t>
  </si>
  <si>
    <t>12.12</t>
  </si>
  <si>
    <t>12.13</t>
  </si>
  <si>
    <t>12.14</t>
  </si>
  <si>
    <t>12.15</t>
  </si>
  <si>
    <t>13.1</t>
  </si>
  <si>
    <t>un.</t>
  </si>
  <si>
    <t>OBRA</t>
  </si>
  <si>
    <t>ITEM</t>
  </si>
  <si>
    <t>SINAPI</t>
  </si>
  <si>
    <t>CLASSE</t>
  </si>
  <si>
    <t>TIPO</t>
  </si>
  <si>
    <t>Composição</t>
  </si>
  <si>
    <t>74250/1</t>
  </si>
  <si>
    <t>74197/1 + 74198/1</t>
  </si>
  <si>
    <t>OBRA: AMPLIAÇÃO DE GALPÃO EXISTENTE</t>
  </si>
  <si>
    <t>LOCAL: ASSENTAMENTO COQUEIRO - 4º DISTRITO - SANT'ANA DO LIVRAMENTO/RS</t>
  </si>
  <si>
    <t>ÁREA À SER CONSTRUÍDA: 143,33M²</t>
  </si>
  <si>
    <t>PRAZO: 90 DIAS</t>
  </si>
  <si>
    <t>SINAPI: 08/2014 - COM DESONERAÇÃO</t>
  </si>
  <si>
    <t>TOTAIS PARCIAIS</t>
  </si>
  <si>
    <t>1.3</t>
  </si>
  <si>
    <t>Placa de Obra Padrao (Prefeitura)  (1,20X0,60)</t>
  </si>
  <si>
    <t>Placa de Obra Padrao (Caixa Economica Federal) (2,00X1,25)</t>
  </si>
  <si>
    <t>Locação convencional de Obra, através de gabarito de tábuas corridas pontaletadas, com reaproveitamento de 3 vezes</t>
  </si>
  <si>
    <t>Armação Aço CA-50 P/1,0M3 de Concreto (Bloco)</t>
  </si>
  <si>
    <t>Armação Aço CA-50 P/1,0M3 de Concreto (Vigas baldrames)</t>
  </si>
  <si>
    <t>Armação Aço CA-50 P/1,0M3 de Concreto (viga cintamento</t>
  </si>
  <si>
    <t>Forma de Tábuas de Madeira 3A para Peças de concreto Armado, reaproveitamento de 2x, incluso montagem e desmontagem</t>
  </si>
  <si>
    <t>Revestimento Cerâmico para Paredes Internas com Placas tipo Grês ou Semi-Grês de dimensões 20x20cm aplicadas em ambientes de área entre 5m² e 10m² a meia altura das paredes. AF_06/2014</t>
  </si>
  <si>
    <t>Forro de Madeira, Tábuas 10x1cm com Friso Macho/Fêmea, inclusive Meia-cana e entarugamento</t>
  </si>
  <si>
    <t>Luminária Tipo Spot para 1 Lâmpada Incandescente/Fluorescente Compacta</t>
  </si>
  <si>
    <t>Caixa d'água em Polietileno, 1000 litros, com acessórios</t>
  </si>
  <si>
    <t>Hidrometro 3,00m³/h, D=1/2" - Fornecimento e Instalação</t>
  </si>
  <si>
    <t>Lavatório de Louça Branca com Coluna, 45 x 55cm ou equivalente, padrão médio - Fornecimento e Instalação</t>
  </si>
  <si>
    <t>Vaso Sanitário Sifonado com caixa Acoplada de Louça Branca - Padrão Médio - Fornecimento e Instalação</t>
  </si>
  <si>
    <t>Vaso Sanitário PNE Sifonado com Caixa Acoplada de Louça Branca - Padrão Médio - Fornecimento e Instalação</t>
  </si>
  <si>
    <t>Mictório Sifonado de Louça  Branca com pertencentes, com Registro de Pressão 1/2" com Canopla Cromada Acabamento Simples e Conjunto para Fixação - Fornecimento e Instalação</t>
  </si>
  <si>
    <t>Caixa de Inspeção 80x80x80cm em Alvenaria - Execução</t>
  </si>
  <si>
    <t>Torneira Cromada de Mesa, 1/2" ou 3/4", para lavatório, Padrão Popular - Fornecimento e Instalação. AF_12/2013</t>
  </si>
  <si>
    <t>Registro de Gaveta com Canopla Ø25mm (1•) - Fornecimento e Instalação</t>
  </si>
  <si>
    <t>Tubo de PVC Esgoto Predial DN 100mm, incluso conexões - Fornecimento e Instalação</t>
  </si>
  <si>
    <t>Tubo PVC Esgoto JS Predial DN 40mm, incluso conexões</t>
  </si>
  <si>
    <t>Tubo PVC Soldável Água Fria DN 25mm, Incluso conexões - Fornecimento e Instalação</t>
  </si>
  <si>
    <t>Tubo PVC Esgoto Predial DN 50mm, Incluso conexões - Fornecimento e Instalação</t>
  </si>
  <si>
    <t>Ralo Sifonado de PVC 100x100mm Simples - Fornecimento e Instalação</t>
  </si>
  <si>
    <t>Fossa Séptica em Alvenaria de Tijolo Cerâmico Maciço Dimensões Externas 1,90x1,10x1,40m, 1.500 litros, revestida internamente com barra lisa, com tampa em concreto armado com espessura 8cm e Sumidouro</t>
  </si>
  <si>
    <t>Chapisco aplicado tanto em Pilares e Vigas de Concreto como em Alvenaria de Paredes Internas, com colher de pedreiro, Argamassa traço 1:3 com preparo Manual. AF_06/2014</t>
  </si>
  <si>
    <t>Reboco - Emboço para recebimento de cerâmica, em Argamassa traço 1:2:8, preparo mecânico com Betoneira 400l, aplicado manualmente em Faces Internas de Paredes de Ambientes com Área menor que 5m², E=20mm, com execução de Taliscas. AF_06/2014</t>
  </si>
  <si>
    <t>Contrapiso/Lastro de Concreto Não-Estrutural, E=5cm, preparo com Betoneira</t>
  </si>
  <si>
    <t>72111 +73970/1 +84040</t>
  </si>
  <si>
    <t>3.1</t>
  </si>
  <si>
    <t>Estrutura Metálica - Tesouras ou treliças, vão livre de 15m, fornecimento e montagem. Perfil em Aço Estrutural I 12x5 1/4. Cobertura de telkha de Aço Zincado, Trapezoidal, E=0,5mm, incluso acessórios.</t>
  </si>
  <si>
    <t>Arq. E Urb. Suellen Lopes Frescura</t>
  </si>
  <si>
    <t>CAU- A85601-0</t>
  </si>
  <si>
    <t>Engº Eletricista Gonzalo Bonfiglio</t>
  </si>
  <si>
    <t>CREA 120.574</t>
  </si>
  <si>
    <t>TOTAL COM BDI 25%:</t>
  </si>
  <si>
    <t>1.4</t>
  </si>
  <si>
    <t>MOBILIZAÇÃO E DESMOBILIZAÇÃO</t>
  </si>
  <si>
    <t>Transporte Comercial com caminhão carroceria 9T, rodovia pavimentada</t>
  </si>
  <si>
    <t>TxKM</t>
  </si>
  <si>
    <t>h</t>
  </si>
  <si>
    <t>Insumo</t>
  </si>
  <si>
    <t>1.4.1</t>
  </si>
  <si>
    <t>1.4.2</t>
  </si>
  <si>
    <t>1.4.3</t>
  </si>
  <si>
    <t>Servente com encargos complementares (h/mês)</t>
  </si>
  <si>
    <t>Mestre de Obras (h/mês)</t>
  </si>
  <si>
    <t>1.4.4</t>
  </si>
  <si>
    <t>Acompanhamento técnico de obra a ser desempenhado por Engenheiro Civil ou arquiteto (h/mês)</t>
  </si>
  <si>
    <t>Mestre de Obras</t>
  </si>
  <si>
    <t>Acompanhamento Técnico - Engenheiro Civil ou Arquiteto</t>
  </si>
  <si>
    <t>Servente com Encargos</t>
  </si>
  <si>
    <t>Transporte Comercial</t>
  </si>
  <si>
    <t>1.5</t>
  </si>
  <si>
    <t>ADMINISTRAÇÃO CENTRAL</t>
  </si>
  <si>
    <t>1.5.1</t>
  </si>
  <si>
    <t>1.5.2</t>
  </si>
  <si>
    <t>ALVENARIA DE VEDAÇÃO DE BLOCOS CERÂMICOS FURADOS NA HORIZONTAL DE 9X19X19CM (ESPESSURA 9CM) DE PAREDES COM ÁREA LÍQUIDA MAIOR OU IGUAL A 6M²SEM VÃOS E ARGAMASSA DE ASSENTAMENTO COM PREPARO EM BETONEIRA</t>
  </si>
</sst>
</file>

<file path=xl/styles.xml><?xml version="1.0" encoding="utf-8"?>
<styleSheet xmlns="http://schemas.openxmlformats.org/spreadsheetml/2006/main">
  <numFmts count="7">
    <numFmt numFmtId="43" formatCode="_-* #,##0.00_-;\-* #,##0.00_-;_-* &quot;-&quot;??_-;_-@_-"/>
    <numFmt numFmtId="170" formatCode="_(&quot;R$ &quot;* #,##0.00_);_(&quot;R$ &quot;* \(#,##0.00\);_(&quot;R$ &quot;* &quot;-&quot;??_);_(@_)"/>
    <numFmt numFmtId="172" formatCode="&quot; R$ &quot;#,##0.00\ ;&quot; R$ (&quot;#,##0.00\);&quot; R$ -&quot;#\ ;@\ "/>
    <numFmt numFmtId="173" formatCode="_(&quot;R$ &quot;* #,##0.00_);_(&quot;R$ &quot;* \(#,##0.00\);_(&quot;R$ &quot;* \-??_);_(@_)"/>
    <numFmt numFmtId="174" formatCode="[$R$-416]\ #,##0.00;[Red]\-[$R$-416]\ #,##0.00"/>
    <numFmt numFmtId="175" formatCode="_-&quot;R$ &quot;* #,##0.00_-;&quot;-R$ &quot;* #,##0.00_-;_-&quot;R$ &quot;* \-??_-;_-@_-"/>
    <numFmt numFmtId="176" formatCode="&quot;R$ &quot;#,##0.00"/>
  </numFmts>
  <fonts count="30">
    <font>
      <sz val="10"/>
      <name val="Courier New"/>
      <family val="3"/>
      <charset val="1"/>
    </font>
    <font>
      <sz val="14"/>
      <name val="Courier New"/>
      <family val="3"/>
      <charset val="1"/>
    </font>
    <font>
      <sz val="9"/>
      <name val="Courier New"/>
      <family val="3"/>
      <charset val="1"/>
    </font>
    <font>
      <b/>
      <sz val="9"/>
      <name val="Courier New"/>
      <family val="3"/>
      <charset val="1"/>
    </font>
    <font>
      <sz val="12"/>
      <name val="Courier New"/>
      <family val="3"/>
      <charset val="1"/>
    </font>
    <font>
      <b/>
      <sz val="18"/>
      <name val="Courier New"/>
      <family val="3"/>
      <charset val="1"/>
    </font>
    <font>
      <sz val="18"/>
      <name val="Courier New"/>
      <family val="3"/>
      <charset val="1"/>
    </font>
    <font>
      <b/>
      <sz val="12"/>
      <name val="Courier New"/>
      <family val="3"/>
      <charset val="1"/>
    </font>
    <font>
      <b/>
      <sz val="14"/>
      <name val="Courier New"/>
      <family val="3"/>
      <charset val="1"/>
    </font>
    <font>
      <sz val="16"/>
      <name val="Courier New"/>
      <family val="3"/>
      <charset val="1"/>
    </font>
    <font>
      <sz val="14"/>
      <color indexed="45"/>
      <name val="Courier New"/>
      <family val="3"/>
      <charset val="1"/>
    </font>
    <font>
      <b/>
      <sz val="14"/>
      <color indexed="45"/>
      <name val="Courier New"/>
      <family val="3"/>
      <charset val="1"/>
    </font>
    <font>
      <sz val="14"/>
      <name val="Calibri"/>
      <family val="2"/>
      <charset val="1"/>
    </font>
    <font>
      <sz val="14"/>
      <color indexed="45"/>
      <name val="Calibri"/>
      <family val="2"/>
      <charset val="1"/>
    </font>
    <font>
      <sz val="16"/>
      <color indexed="45"/>
      <name val="Courier New"/>
      <family val="3"/>
      <charset val="1"/>
    </font>
    <font>
      <b/>
      <sz val="14"/>
      <color indexed="55"/>
      <name val="Courier New"/>
      <family val="3"/>
      <charset val="1"/>
    </font>
    <font>
      <sz val="14"/>
      <color indexed="55"/>
      <name val="Courier New"/>
      <family val="3"/>
      <charset val="1"/>
    </font>
    <font>
      <sz val="16"/>
      <color indexed="55"/>
      <name val="Courier New"/>
      <family val="3"/>
      <charset val="1"/>
    </font>
    <font>
      <b/>
      <sz val="10"/>
      <color indexed="45"/>
      <name val="Courier New"/>
      <family val="3"/>
      <charset val="1"/>
    </font>
    <font>
      <sz val="10"/>
      <name val="Arial"/>
      <family val="2"/>
      <charset val="1"/>
    </font>
    <font>
      <sz val="10"/>
      <name val="Courier New"/>
      <family val="3"/>
      <charset val="1"/>
    </font>
    <font>
      <sz val="14"/>
      <name val="Courier New"/>
      <family val="3"/>
    </font>
    <font>
      <b/>
      <sz val="14"/>
      <name val="Courier New"/>
      <family val="3"/>
    </font>
    <font>
      <sz val="14"/>
      <color indexed="45"/>
      <name val="Courier New"/>
      <family val="3"/>
    </font>
    <font>
      <b/>
      <sz val="14"/>
      <color indexed="45"/>
      <name val="Courier New"/>
      <family val="3"/>
    </font>
    <font>
      <b/>
      <sz val="18"/>
      <name val="Courier New"/>
      <family val="3"/>
    </font>
    <font>
      <sz val="10"/>
      <color indexed="45"/>
      <name val="Courier New"/>
      <family val="3"/>
      <charset val="1"/>
    </font>
    <font>
      <b/>
      <sz val="16"/>
      <name val="Courier New"/>
      <family val="3"/>
      <charset val="1"/>
    </font>
    <font>
      <sz val="8"/>
      <name val="Courier New"/>
      <family val="3"/>
      <charset val="1"/>
    </font>
    <font>
      <sz val="14"/>
      <color theme="1"/>
      <name val="Courier New"/>
      <family val="3"/>
      <charset val="1"/>
    </font>
  </fonts>
  <fills count="8">
    <fill>
      <patternFill patternType="none"/>
    </fill>
    <fill>
      <patternFill patternType="gray125"/>
    </fill>
    <fill>
      <patternFill patternType="solid">
        <fgColor indexed="23"/>
        <bgColor indexed="14"/>
      </patternFill>
    </fill>
    <fill>
      <patternFill patternType="solid">
        <fgColor indexed="14"/>
        <bgColor indexed="18"/>
      </patternFill>
    </fill>
    <fill>
      <patternFill patternType="solid">
        <fgColor indexed="23"/>
        <bgColor indexed="64"/>
      </patternFill>
    </fill>
    <fill>
      <patternFill patternType="solid">
        <fgColor indexed="23"/>
        <bgColor indexed="18"/>
      </patternFill>
    </fill>
    <fill>
      <patternFill patternType="solid">
        <fgColor indexed="14"/>
        <bgColor indexed="23"/>
      </patternFill>
    </fill>
    <fill>
      <patternFill patternType="solid">
        <fgColor indexed="47"/>
        <bgColor indexed="23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172" fontId="20" fillId="0" borderId="0" applyBorder="0" applyProtection="0"/>
    <xf numFmtId="9" fontId="19" fillId="0" borderId="0" applyBorder="0" applyProtection="0"/>
    <xf numFmtId="43" fontId="20" fillId="0" borderId="0" applyFont="0" applyFill="0" applyBorder="0" applyAlignment="0" applyProtection="0"/>
  </cellStyleXfs>
  <cellXfs count="347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4" fontId="2" fillId="0" borderId="0" xfId="0" applyNumberFormat="1" applyFont="1" applyAlignment="1">
      <alignment horizontal="right"/>
    </xf>
    <xf numFmtId="4" fontId="2" fillId="0" borderId="0" xfId="0" applyNumberFormat="1" applyFont="1" applyAlignment="1"/>
    <xf numFmtId="4" fontId="3" fillId="0" borderId="0" xfId="0" applyNumberFormat="1" applyFont="1" applyAlignment="1">
      <alignment horizontal="right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4" fontId="4" fillId="0" borderId="0" xfId="0" applyNumberFormat="1" applyFont="1" applyAlignment="1">
      <alignment horizontal="right"/>
    </xf>
    <xf numFmtId="4" fontId="4" fillId="0" borderId="0" xfId="0" applyNumberFormat="1" applyFont="1" applyAlignment="1"/>
    <xf numFmtId="4" fontId="7" fillId="0" borderId="0" xfId="0" applyNumberFormat="1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8" fillId="2" borderId="1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left" vertical="center"/>
    </xf>
    <xf numFmtId="0" fontId="9" fillId="2" borderId="0" xfId="0" applyFont="1" applyFill="1"/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9" fillId="0" borderId="2" xfId="0" applyFont="1" applyBorder="1"/>
    <xf numFmtId="0" fontId="9" fillId="0" borderId="0" xfId="0" applyFont="1"/>
    <xf numFmtId="4" fontId="1" fillId="0" borderId="1" xfId="0" applyNumberFormat="1" applyFont="1" applyBorder="1" applyAlignment="1">
      <alignment horizontal="center" vertical="center"/>
    </xf>
    <xf numFmtId="173" fontId="1" fillId="0" borderId="1" xfId="1" applyNumberFormat="1" applyFont="1" applyBorder="1" applyAlignment="1" applyProtection="1">
      <alignment horizontal="left" vertical="center"/>
    </xf>
    <xf numFmtId="0" fontId="9" fillId="0" borderId="3" xfId="0" applyFont="1" applyBorder="1"/>
    <xf numFmtId="4" fontId="1" fillId="0" borderId="0" xfId="0" applyNumberFormat="1" applyFont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left" vertical="center"/>
    </xf>
    <xf numFmtId="173" fontId="8" fillId="0" borderId="3" xfId="1" applyNumberFormat="1" applyFont="1" applyBorder="1" applyAlignment="1" applyProtection="1">
      <alignment horizontal="left" vertical="center"/>
    </xf>
    <xf numFmtId="173" fontId="8" fillId="0" borderId="1" xfId="1" applyNumberFormat="1" applyFont="1" applyBorder="1" applyAlignment="1" applyProtection="1">
      <alignment horizontal="left" vertical="center"/>
    </xf>
    <xf numFmtId="173" fontId="8" fillId="0" borderId="2" xfId="1" applyNumberFormat="1" applyFont="1" applyBorder="1" applyAlignment="1" applyProtection="1">
      <alignment horizontal="left" vertical="center"/>
    </xf>
    <xf numFmtId="0" fontId="8" fillId="0" borderId="2" xfId="0" applyFont="1" applyBorder="1" applyAlignment="1">
      <alignment horizontal="left" vertical="center"/>
    </xf>
    <xf numFmtId="174" fontId="1" fillId="0" borderId="3" xfId="0" applyNumberFormat="1" applyFont="1" applyBorder="1"/>
    <xf numFmtId="0" fontId="1" fillId="0" borderId="2" xfId="0" applyFont="1" applyBorder="1" applyAlignment="1">
      <alignment horizontal="center" vertical="center"/>
    </xf>
    <xf numFmtId="0" fontId="8" fillId="2" borderId="4" xfId="0" applyFont="1" applyFill="1" applyBorder="1" applyAlignment="1">
      <alignment horizontal="left" vertical="center"/>
    </xf>
    <xf numFmtId="173" fontId="8" fillId="0" borderId="1" xfId="0" applyNumberFormat="1" applyFont="1" applyBorder="1" applyAlignment="1">
      <alignment horizontal="left" vertical="center"/>
    </xf>
    <xf numFmtId="0" fontId="1" fillId="0" borderId="6" xfId="0" applyFont="1" applyBorder="1" applyAlignment="1">
      <alignment horizontal="center" vertical="center"/>
    </xf>
    <xf numFmtId="173" fontId="8" fillId="0" borderId="3" xfId="0" applyNumberFormat="1" applyFont="1" applyBorder="1" applyAlignment="1">
      <alignment horizontal="left" vertical="center"/>
    </xf>
    <xf numFmtId="0" fontId="1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73" fontId="12" fillId="0" borderId="7" xfId="1" applyNumberFormat="1" applyFont="1" applyBorder="1" applyAlignment="1" applyProtection="1">
      <alignment horizontal="left" vertical="center"/>
    </xf>
    <xf numFmtId="173" fontId="12" fillId="0" borderId="1" xfId="1" applyNumberFormat="1" applyFont="1" applyBorder="1" applyAlignment="1" applyProtection="1">
      <alignment horizontal="left" vertical="center"/>
    </xf>
    <xf numFmtId="0" fontId="13" fillId="0" borderId="1" xfId="0" applyFont="1" applyBorder="1" applyAlignment="1">
      <alignment horizontal="center" vertical="center"/>
    </xf>
    <xf numFmtId="173" fontId="11" fillId="0" borderId="3" xfId="1" applyNumberFormat="1" applyFont="1" applyBorder="1" applyAlignment="1" applyProtection="1">
      <alignment horizontal="left" vertical="center"/>
    </xf>
    <xf numFmtId="0" fontId="14" fillId="0" borderId="3" xfId="0" applyFont="1" applyBorder="1"/>
    <xf numFmtId="0" fontId="14" fillId="0" borderId="0" xfId="0" applyFont="1"/>
    <xf numFmtId="0" fontId="8" fillId="2" borderId="0" xfId="0" applyFont="1" applyFill="1" applyBorder="1" applyAlignment="1">
      <alignment vertical="center"/>
    </xf>
    <xf numFmtId="173" fontId="8" fillId="0" borderId="2" xfId="0" applyNumberFormat="1" applyFont="1" applyBorder="1" applyAlignment="1">
      <alignment horizontal="left" vertical="center"/>
    </xf>
    <xf numFmtId="0" fontId="1" fillId="0" borderId="1" xfId="0" applyFont="1" applyBorder="1" applyAlignment="1">
      <alignment vertical="center"/>
    </xf>
    <xf numFmtId="173" fontId="1" fillId="0" borderId="1" xfId="1" applyNumberFormat="1" applyFont="1" applyBorder="1" applyAlignment="1" applyProtection="1">
      <alignment horizontal="center" vertical="center"/>
    </xf>
    <xf numFmtId="173" fontId="8" fillId="0" borderId="1" xfId="1" applyNumberFormat="1" applyFont="1" applyBorder="1" applyAlignment="1" applyProtection="1">
      <alignment horizontal="center" vertical="center"/>
    </xf>
    <xf numFmtId="0" fontId="1" fillId="0" borderId="0" xfId="0" applyFont="1" applyBorder="1" applyAlignment="1">
      <alignment horizontal="left"/>
    </xf>
    <xf numFmtId="16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 vertical="center"/>
    </xf>
    <xf numFmtId="4" fontId="1" fillId="0" borderId="0" xfId="0" applyNumberFormat="1" applyFont="1" applyBorder="1" applyAlignment="1"/>
    <xf numFmtId="173" fontId="1" fillId="0" borderId="0" xfId="1" applyNumberFormat="1" applyFont="1" applyBorder="1" applyAlignment="1" applyProtection="1">
      <alignment horizontal="center" vertical="center"/>
    </xf>
    <xf numFmtId="4" fontId="10" fillId="0" borderId="0" xfId="0" applyNumberFormat="1" applyFont="1" applyBorder="1" applyAlignment="1"/>
    <xf numFmtId="173" fontId="11" fillId="3" borderId="0" xfId="1" applyNumberFormat="1" applyFont="1" applyFill="1" applyBorder="1" applyAlignment="1" applyProtection="1">
      <alignment horizont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72" fontId="1" fillId="0" borderId="8" xfId="1" applyFont="1" applyBorder="1" applyAlignment="1" applyProtection="1">
      <alignment horizontal="center" vertical="center"/>
    </xf>
    <xf numFmtId="172" fontId="1" fillId="0" borderId="0" xfId="1" applyFont="1" applyBorder="1" applyAlignment="1" applyProtection="1">
      <alignment horizontal="center" vertical="center"/>
    </xf>
    <xf numFmtId="0" fontId="1" fillId="0" borderId="0" xfId="0" applyFont="1" applyBorder="1" applyAlignment="1">
      <alignment horizontal="center"/>
    </xf>
    <xf numFmtId="4" fontId="16" fillId="0" borderId="0" xfId="0" applyNumberFormat="1" applyFont="1" applyBorder="1" applyAlignment="1"/>
    <xf numFmtId="0" fontId="17" fillId="0" borderId="0" xfId="0" applyFont="1"/>
    <xf numFmtId="0" fontId="9" fillId="0" borderId="0" xfId="0" applyFont="1" applyBorder="1" applyAlignment="1">
      <alignment horizontal="left"/>
    </xf>
    <xf numFmtId="0" fontId="9" fillId="0" borderId="0" xfId="0" applyFont="1" applyBorder="1" applyAlignment="1">
      <alignment horizontal="center"/>
    </xf>
    <xf numFmtId="4" fontId="9" fillId="0" borderId="0" xfId="0" applyNumberFormat="1" applyFont="1" applyBorder="1" applyAlignment="1">
      <alignment horizontal="center"/>
    </xf>
    <xf numFmtId="0" fontId="9" fillId="0" borderId="0" xfId="0" applyFont="1" applyBorder="1" applyAlignment="1">
      <alignment horizontal="center" vertical="center"/>
    </xf>
    <xf numFmtId="0" fontId="9" fillId="3" borderId="0" xfId="0" applyFont="1" applyFill="1" applyBorder="1" applyAlignment="1">
      <alignment horizontal="center"/>
    </xf>
    <xf numFmtId="4" fontId="14" fillId="0" borderId="0" xfId="0" applyNumberFormat="1" applyFont="1" applyBorder="1" applyAlignment="1"/>
    <xf numFmtId="0" fontId="10" fillId="0" borderId="0" xfId="0" applyFont="1"/>
    <xf numFmtId="4" fontId="10" fillId="0" borderId="0" xfId="0" applyNumberFormat="1" applyFont="1" applyBorder="1" applyAlignment="1">
      <alignment horizontal="center"/>
    </xf>
    <xf numFmtId="0" fontId="18" fillId="3" borderId="0" xfId="0" applyFont="1" applyFill="1"/>
    <xf numFmtId="0" fontId="1" fillId="0" borderId="2" xfId="0" applyFont="1" applyBorder="1" applyAlignment="1">
      <alignment horizontal="left" vertical="center"/>
    </xf>
    <xf numFmtId="173" fontId="1" fillId="0" borderId="0" xfId="1" applyNumberFormat="1" applyFont="1" applyBorder="1" applyAlignment="1" applyProtection="1">
      <alignment horizontal="left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/>
    </xf>
    <xf numFmtId="16" fontId="1" fillId="3" borderId="0" xfId="0" applyNumberFormat="1" applyFont="1" applyFill="1" applyBorder="1" applyAlignment="1">
      <alignment horizontal="center" vertical="center"/>
    </xf>
    <xf numFmtId="0" fontId="1" fillId="0" borderId="6" xfId="0" applyFont="1" applyBorder="1" applyAlignment="1">
      <alignment horizontal="left" vertical="center"/>
    </xf>
    <xf numFmtId="4" fontId="8" fillId="0" borderId="3" xfId="0" applyNumberFormat="1" applyFont="1" applyBorder="1" applyAlignment="1">
      <alignment horizontal="left" vertical="center"/>
    </xf>
    <xf numFmtId="173" fontId="1" fillId="0" borderId="2" xfId="1" applyNumberFormat="1" applyFont="1" applyBorder="1" applyAlignment="1" applyProtection="1">
      <alignment horizontal="left" vertical="center"/>
    </xf>
    <xf numFmtId="4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173" fontId="1" fillId="0" borderId="3" xfId="1" applyNumberFormat="1" applyFont="1" applyBorder="1" applyAlignment="1" applyProtection="1">
      <alignment horizontal="left" vertical="center"/>
    </xf>
    <xf numFmtId="173" fontId="8" fillId="0" borderId="9" xfId="1" applyNumberFormat="1" applyFont="1" applyBorder="1" applyAlignment="1" applyProtection="1">
      <alignment horizontal="left" vertical="center"/>
    </xf>
    <xf numFmtId="4" fontId="21" fillId="0" borderId="1" xfId="0" applyNumberFormat="1" applyFont="1" applyBorder="1" applyAlignment="1">
      <alignment horizontal="center" vertical="center" wrapText="1"/>
    </xf>
    <xf numFmtId="0" fontId="22" fillId="0" borderId="1" xfId="0" applyFont="1" applyBorder="1"/>
    <xf numFmtId="0" fontId="21" fillId="0" borderId="1" xfId="0" applyFont="1" applyBorder="1"/>
    <xf numFmtId="0" fontId="21" fillId="0" borderId="1" xfId="0" applyFont="1" applyBorder="1" applyAlignment="1">
      <alignment horizontal="center" wrapText="1"/>
    </xf>
    <xf numFmtId="2" fontId="21" fillId="0" borderId="1" xfId="3" applyNumberFormat="1" applyFont="1" applyBorder="1" applyAlignment="1">
      <alignment horizontal="center" wrapText="1"/>
    </xf>
    <xf numFmtId="0" fontId="21" fillId="0" borderId="1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173" fontId="8" fillId="0" borderId="10" xfId="1" applyNumberFormat="1" applyFont="1" applyBorder="1" applyAlignment="1" applyProtection="1">
      <alignment horizontal="left" vertical="center"/>
    </xf>
    <xf numFmtId="0" fontId="8" fillId="2" borderId="2" xfId="0" applyFont="1" applyFill="1" applyBorder="1" applyAlignment="1">
      <alignment horizontal="left" vertical="center"/>
    </xf>
    <xf numFmtId="0" fontId="8" fillId="2" borderId="2" xfId="0" applyFont="1" applyFill="1" applyBorder="1" applyAlignment="1">
      <alignment horizontal="center" vertical="center"/>
    </xf>
    <xf numFmtId="0" fontId="21" fillId="0" borderId="6" xfId="0" applyFont="1" applyBorder="1"/>
    <xf numFmtId="4" fontId="21" fillId="0" borderId="6" xfId="0" applyNumberFormat="1" applyFont="1" applyBorder="1" applyAlignment="1">
      <alignment horizontal="center" vertical="center" wrapText="1"/>
    </xf>
    <xf numFmtId="0" fontId="22" fillId="0" borderId="5" xfId="0" applyFont="1" applyBorder="1"/>
    <xf numFmtId="4" fontId="21" fillId="0" borderId="5" xfId="0" applyNumberFormat="1" applyFont="1" applyBorder="1" applyAlignment="1">
      <alignment horizontal="center" vertical="center" wrapText="1"/>
    </xf>
    <xf numFmtId="173" fontId="11" fillId="0" borderId="9" xfId="1" applyNumberFormat="1" applyFont="1" applyBorder="1" applyAlignment="1" applyProtection="1">
      <alignment horizontal="left" vertical="center"/>
    </xf>
    <xf numFmtId="0" fontId="13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21" fillId="0" borderId="2" xfId="0" applyFont="1" applyBorder="1" applyAlignment="1">
      <alignment wrapText="1"/>
    </xf>
    <xf numFmtId="0" fontId="21" fillId="0" borderId="2" xfId="0" applyFont="1" applyBorder="1" applyAlignment="1">
      <alignment horizontal="center" wrapText="1"/>
    </xf>
    <xf numFmtId="0" fontId="1" fillId="0" borderId="10" xfId="0" applyFont="1" applyBorder="1" applyAlignment="1">
      <alignment horizontal="center" vertical="center" wrapText="1"/>
    </xf>
    <xf numFmtId="173" fontId="12" fillId="0" borderId="10" xfId="1" applyNumberFormat="1" applyFont="1" applyBorder="1" applyAlignment="1" applyProtection="1">
      <alignment horizontal="left" vertical="center"/>
    </xf>
    <xf numFmtId="173" fontId="12" fillId="0" borderId="2" xfId="1" applyNumberFormat="1" applyFont="1" applyBorder="1" applyAlignment="1" applyProtection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21" fillId="0" borderId="2" xfId="0" applyFont="1" applyBorder="1"/>
    <xf numFmtId="2" fontId="21" fillId="0" borderId="2" xfId="3" applyNumberFormat="1" applyFont="1" applyBorder="1" applyAlignment="1">
      <alignment horizontal="center" wrapText="1"/>
    </xf>
    <xf numFmtId="2" fontId="21" fillId="0" borderId="6" xfId="3" applyNumberFormat="1" applyFont="1" applyBorder="1" applyAlignment="1">
      <alignment horizontal="center" wrapText="1"/>
    </xf>
    <xf numFmtId="2" fontId="21" fillId="0" borderId="5" xfId="3" applyNumberFormat="1" applyFont="1" applyBorder="1" applyAlignment="1">
      <alignment horizontal="center" wrapText="1"/>
    </xf>
    <xf numFmtId="4" fontId="21" fillId="0" borderId="2" xfId="0" applyNumberFormat="1" applyFont="1" applyBorder="1" applyAlignment="1">
      <alignment horizontal="center" vertical="center" wrapText="1"/>
    </xf>
    <xf numFmtId="0" fontId="21" fillId="0" borderId="6" xfId="0" applyFont="1" applyBorder="1" applyAlignment="1">
      <alignment wrapText="1"/>
    </xf>
    <xf numFmtId="0" fontId="1" fillId="0" borderId="1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173" fontId="8" fillId="0" borderId="9" xfId="0" applyNumberFormat="1" applyFont="1" applyBorder="1" applyAlignment="1">
      <alignment horizontal="left" vertical="center"/>
    </xf>
    <xf numFmtId="173" fontId="0" fillId="0" borderId="0" xfId="0" applyNumberFormat="1"/>
    <xf numFmtId="4" fontId="21" fillId="0" borderId="11" xfId="0" applyNumberFormat="1" applyFont="1" applyBorder="1" applyAlignment="1">
      <alignment horizontal="center" vertical="center" wrapText="1"/>
    </xf>
    <xf numFmtId="0" fontId="22" fillId="2" borderId="0" xfId="0" applyFont="1" applyFill="1" applyBorder="1" applyAlignment="1">
      <alignment horizontal="center" vertical="center"/>
    </xf>
    <xf numFmtId="0" fontId="22" fillId="2" borderId="5" xfId="0" applyFont="1" applyFill="1" applyBorder="1" applyAlignment="1">
      <alignment vertical="center"/>
    </xf>
    <xf numFmtId="0" fontId="21" fillId="0" borderId="1" xfId="0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0" fontId="21" fillId="0" borderId="1" xfId="0" applyFont="1" applyBorder="1" applyAlignment="1">
      <alignment horizontal="left" vertical="center"/>
    </xf>
    <xf numFmtId="4" fontId="21" fillId="0" borderId="6" xfId="0" applyNumberFormat="1" applyFont="1" applyBorder="1" applyAlignment="1">
      <alignment horizontal="center" vertical="center"/>
    </xf>
    <xf numFmtId="173" fontId="21" fillId="0" borderId="1" xfId="1" applyNumberFormat="1" applyFont="1" applyBorder="1" applyAlignment="1" applyProtection="1">
      <alignment horizontal="left" vertical="center"/>
    </xf>
    <xf numFmtId="9" fontId="21" fillId="0" borderId="1" xfId="2" applyFont="1" applyBorder="1" applyAlignment="1" applyProtection="1">
      <alignment horizontal="center" vertical="center"/>
    </xf>
    <xf numFmtId="4" fontId="21" fillId="0" borderId="0" xfId="0" applyNumberFormat="1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4" fontId="21" fillId="0" borderId="1" xfId="0" applyNumberFormat="1" applyFont="1" applyBorder="1" applyAlignment="1">
      <alignment horizontal="center" vertical="center"/>
    </xf>
    <xf numFmtId="0" fontId="22" fillId="2" borderId="4" xfId="0" applyFont="1" applyFill="1" applyBorder="1" applyAlignment="1">
      <alignment horizontal="center" vertical="center"/>
    </xf>
    <xf numFmtId="0" fontId="22" fillId="2" borderId="5" xfId="0" applyFont="1" applyFill="1" applyBorder="1" applyAlignment="1">
      <alignment horizontal="left" vertical="center"/>
    </xf>
    <xf numFmtId="4" fontId="23" fillId="2" borderId="5" xfId="0" applyNumberFormat="1" applyFont="1" applyFill="1" applyBorder="1" applyAlignment="1">
      <alignment horizontal="center" vertical="center"/>
    </xf>
    <xf numFmtId="0" fontId="23" fillId="2" borderId="12" xfId="0" applyFont="1" applyFill="1" applyBorder="1" applyAlignment="1">
      <alignment horizontal="center" vertical="center"/>
    </xf>
    <xf numFmtId="4" fontId="23" fillId="2" borderId="12" xfId="1" applyNumberFormat="1" applyFont="1" applyFill="1" applyBorder="1" applyAlignment="1" applyProtection="1">
      <alignment horizontal="left" vertical="center"/>
    </xf>
    <xf numFmtId="173" fontId="24" fillId="2" borderId="9" xfId="0" applyNumberFormat="1" applyFont="1" applyFill="1" applyBorder="1" applyAlignment="1">
      <alignment horizontal="left" vertical="center"/>
    </xf>
    <xf numFmtId="0" fontId="23" fillId="2" borderId="0" xfId="0" applyFont="1" applyFill="1" applyBorder="1" applyAlignment="1">
      <alignment horizontal="center" vertical="center"/>
    </xf>
    <xf numFmtId="4" fontId="23" fillId="2" borderId="0" xfId="1" applyNumberFormat="1" applyFont="1" applyFill="1" applyBorder="1" applyAlignment="1" applyProtection="1">
      <alignment horizontal="left" vertical="center"/>
    </xf>
    <xf numFmtId="4" fontId="23" fillId="2" borderId="1" xfId="1" applyNumberFormat="1" applyFont="1" applyFill="1" applyBorder="1" applyAlignment="1" applyProtection="1">
      <alignment horizontal="left" vertical="center"/>
    </xf>
    <xf numFmtId="4" fontId="23" fillId="2" borderId="1" xfId="0" applyNumberFormat="1" applyFont="1" applyFill="1" applyBorder="1" applyAlignment="1">
      <alignment horizontal="left" vertical="center"/>
    </xf>
    <xf numFmtId="173" fontId="23" fillId="2" borderId="1" xfId="0" applyNumberFormat="1" applyFont="1" applyFill="1" applyBorder="1" applyAlignment="1">
      <alignment horizontal="left" vertical="center"/>
    </xf>
    <xf numFmtId="173" fontId="24" fillId="2" borderId="1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center" vertical="center"/>
    </xf>
    <xf numFmtId="4" fontId="23" fillId="0" borderId="1" xfId="0" applyNumberFormat="1" applyFont="1" applyFill="1" applyBorder="1" applyAlignment="1">
      <alignment horizontal="left" vertical="center"/>
    </xf>
    <xf numFmtId="173" fontId="24" fillId="0" borderId="1" xfId="0" applyNumberFormat="1" applyFont="1" applyFill="1" applyBorder="1" applyAlignment="1">
      <alignment horizontal="left" vertical="center"/>
    </xf>
    <xf numFmtId="0" fontId="22" fillId="2" borderId="0" xfId="0" applyFont="1" applyFill="1" applyBorder="1" applyAlignment="1">
      <alignment horizontal="left" vertical="center"/>
    </xf>
    <xf numFmtId="4" fontId="23" fillId="2" borderId="0" xfId="0" applyNumberFormat="1" applyFont="1" applyFill="1" applyBorder="1" applyAlignment="1">
      <alignment horizontal="center" vertical="center"/>
    </xf>
    <xf numFmtId="0" fontId="21" fillId="4" borderId="1" xfId="0" applyFont="1" applyFill="1" applyBorder="1" applyAlignment="1">
      <alignment horizontal="center" vertical="center"/>
    </xf>
    <xf numFmtId="173" fontId="21" fillId="4" borderId="1" xfId="1" applyNumberFormat="1" applyFont="1" applyFill="1" applyBorder="1" applyAlignment="1" applyProtection="1">
      <alignment horizontal="left" vertical="center"/>
    </xf>
    <xf numFmtId="9" fontId="21" fillId="4" borderId="1" xfId="2" applyFont="1" applyFill="1" applyBorder="1" applyAlignment="1" applyProtection="1">
      <alignment horizontal="center" vertical="center"/>
    </xf>
    <xf numFmtId="0" fontId="21" fillId="0" borderId="10" xfId="0" applyFont="1" applyBorder="1" applyAlignment="1">
      <alignment horizontal="left" vertical="center"/>
    </xf>
    <xf numFmtId="4" fontId="21" fillId="0" borderId="2" xfId="0" applyNumberFormat="1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0" fontId="21" fillId="0" borderId="2" xfId="0" applyFont="1" applyBorder="1" applyAlignment="1">
      <alignment horizontal="left" vertical="center" wrapText="1"/>
    </xf>
    <xf numFmtId="0" fontId="21" fillId="0" borderId="1" xfId="0" applyFont="1" applyFill="1" applyBorder="1" applyAlignment="1">
      <alignment horizontal="center" vertical="center"/>
    </xf>
    <xf numFmtId="0" fontId="22" fillId="2" borderId="4" xfId="0" applyFont="1" applyFill="1" applyBorder="1" applyAlignment="1">
      <alignment horizontal="left" vertical="center"/>
    </xf>
    <xf numFmtId="173" fontId="21" fillId="4" borderId="4" xfId="1" applyNumberFormat="1" applyFont="1" applyFill="1" applyBorder="1" applyAlignment="1" applyProtection="1">
      <alignment horizontal="left" vertical="center"/>
    </xf>
    <xf numFmtId="0" fontId="21" fillId="0" borderId="5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/>
    </xf>
    <xf numFmtId="0" fontId="21" fillId="0" borderId="1" xfId="0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center" wrapText="1"/>
    </xf>
    <xf numFmtId="0" fontId="21" fillId="0" borderId="0" xfId="0" applyFont="1" applyBorder="1" applyAlignment="1">
      <alignment vertical="center" wrapText="1"/>
    </xf>
    <xf numFmtId="0" fontId="23" fillId="0" borderId="5" xfId="0" applyFont="1" applyFill="1" applyBorder="1" applyAlignment="1">
      <alignment horizontal="center"/>
    </xf>
    <xf numFmtId="0" fontId="22" fillId="2" borderId="0" xfId="0" applyFont="1" applyFill="1" applyBorder="1" applyAlignment="1">
      <alignment vertical="center"/>
    </xf>
    <xf numFmtId="4" fontId="23" fillId="2" borderId="0" xfId="0" applyNumberFormat="1" applyFont="1" applyFill="1" applyBorder="1" applyAlignment="1">
      <alignment horizontal="center"/>
    </xf>
    <xf numFmtId="0" fontId="21" fillId="5" borderId="1" xfId="0" applyFont="1" applyFill="1" applyBorder="1" applyAlignment="1">
      <alignment horizontal="center" vertical="center"/>
    </xf>
    <xf numFmtId="4" fontId="21" fillId="5" borderId="1" xfId="0" applyNumberFormat="1" applyFont="1" applyFill="1" applyBorder="1" applyAlignment="1">
      <alignment vertical="center"/>
    </xf>
    <xf numFmtId="172" fontId="21" fillId="5" borderId="1" xfId="1" applyFont="1" applyFill="1" applyBorder="1" applyAlignment="1" applyProtection="1">
      <alignment horizontal="center" vertical="center"/>
    </xf>
    <xf numFmtId="173" fontId="22" fillId="5" borderId="1" xfId="1" applyNumberFormat="1" applyFont="1" applyFill="1" applyBorder="1" applyAlignment="1" applyProtection="1">
      <alignment horizontal="center" vertical="center"/>
    </xf>
    <xf numFmtId="0" fontId="21" fillId="0" borderId="1" xfId="0" applyFont="1" applyBorder="1" applyAlignment="1">
      <alignment horizontal="left" vertical="center" wrapText="1"/>
    </xf>
    <xf numFmtId="4" fontId="21" fillId="0" borderId="4" xfId="0" applyNumberFormat="1" applyFont="1" applyBorder="1" applyAlignment="1">
      <alignment horizontal="center" vertical="center" wrapText="1"/>
    </xf>
    <xf numFmtId="4" fontId="23" fillId="0" borderId="1" xfId="0" applyNumberFormat="1" applyFont="1" applyBorder="1" applyAlignment="1">
      <alignment horizontal="center"/>
    </xf>
    <xf numFmtId="4" fontId="23" fillId="2" borderId="5" xfId="0" applyNumberFormat="1" applyFont="1" applyFill="1" applyBorder="1" applyAlignment="1">
      <alignment horizontal="center"/>
    </xf>
    <xf numFmtId="0" fontId="21" fillId="0" borderId="1" xfId="0" applyFont="1" applyBorder="1" applyAlignment="1">
      <alignment vertical="center"/>
    </xf>
    <xf numFmtId="4" fontId="21" fillId="0" borderId="4" xfId="0" applyNumberFormat="1" applyFont="1" applyBorder="1" applyAlignment="1">
      <alignment horizontal="center" vertical="center"/>
    </xf>
    <xf numFmtId="0" fontId="21" fillId="0" borderId="0" xfId="0" applyFont="1"/>
    <xf numFmtId="0" fontId="21" fillId="2" borderId="0" xfId="0" applyFont="1" applyFill="1" applyAlignment="1">
      <alignment horizontal="center"/>
    </xf>
    <xf numFmtId="0" fontId="21" fillId="2" borderId="1" xfId="0" applyFont="1" applyFill="1" applyBorder="1" applyAlignment="1">
      <alignment horizontal="center"/>
    </xf>
    <xf numFmtId="0" fontId="21" fillId="0" borderId="1" xfId="0" applyFont="1" applyFill="1" applyBorder="1" applyAlignment="1">
      <alignment horizontal="center"/>
    </xf>
    <xf numFmtId="0" fontId="21" fillId="5" borderId="1" xfId="0" applyFont="1" applyFill="1" applyBorder="1"/>
    <xf numFmtId="0" fontId="21" fillId="0" borderId="1" xfId="0" applyFont="1" applyBorder="1" applyAlignment="1">
      <alignment horizontal="center"/>
    </xf>
    <xf numFmtId="0" fontId="21" fillId="4" borderId="1" xfId="0" applyFont="1" applyFill="1" applyBorder="1" applyAlignment="1">
      <alignment horizontal="center"/>
    </xf>
    <xf numFmtId="0" fontId="21" fillId="4" borderId="1" xfId="0" applyFont="1" applyFill="1" applyBorder="1" applyAlignment="1">
      <alignment horizontal="right"/>
    </xf>
    <xf numFmtId="0" fontId="21" fillId="4" borderId="1" xfId="0" applyFont="1" applyFill="1" applyBorder="1" applyAlignment="1"/>
    <xf numFmtId="0" fontId="22" fillId="4" borderId="1" xfId="0" applyFont="1" applyFill="1" applyBorder="1" applyAlignment="1">
      <alignment horizontal="right"/>
    </xf>
    <xf numFmtId="0" fontId="21" fillId="4" borderId="1" xfId="0" applyFont="1" applyFill="1" applyBorder="1"/>
    <xf numFmtId="0" fontId="21" fillId="0" borderId="0" xfId="0" applyFont="1" applyAlignment="1">
      <alignment horizontal="center"/>
    </xf>
    <xf numFmtId="9" fontId="21" fillId="0" borderId="1" xfId="0" applyNumberFormat="1" applyFont="1" applyFill="1" applyBorder="1" applyAlignment="1">
      <alignment horizontal="center"/>
    </xf>
    <xf numFmtId="0" fontId="21" fillId="0" borderId="2" xfId="0" applyFont="1" applyBorder="1" applyAlignment="1">
      <alignment horizontal="center"/>
    </xf>
    <xf numFmtId="0" fontId="21" fillId="0" borderId="2" xfId="0" applyFont="1" applyBorder="1" applyAlignment="1">
      <alignment horizontal="right"/>
    </xf>
    <xf numFmtId="0" fontId="21" fillId="0" borderId="2" xfId="0" applyFont="1" applyBorder="1" applyAlignment="1"/>
    <xf numFmtId="0" fontId="22" fillId="0" borderId="2" xfId="0" applyFont="1" applyBorder="1" applyAlignment="1">
      <alignment horizontal="right"/>
    </xf>
    <xf numFmtId="0" fontId="1" fillId="0" borderId="13" xfId="0" applyFont="1" applyBorder="1" applyAlignment="1">
      <alignment horizontal="left" vertical="center"/>
    </xf>
    <xf numFmtId="0" fontId="0" fillId="0" borderId="14" xfId="0" applyBorder="1" applyAlignment="1">
      <alignment horizontal="center"/>
    </xf>
    <xf numFmtId="0" fontId="21" fillId="0" borderId="14" xfId="0" applyFont="1" applyBorder="1" applyAlignment="1">
      <alignment horizontal="center"/>
    </xf>
    <xf numFmtId="0" fontId="25" fillId="0" borderId="14" xfId="0" applyFont="1" applyBorder="1"/>
    <xf numFmtId="0" fontId="21" fillId="0" borderId="15" xfId="0" applyFont="1" applyBorder="1" applyAlignment="1">
      <alignment horizontal="center"/>
    </xf>
    <xf numFmtId="173" fontId="22" fillId="0" borderId="15" xfId="0" applyNumberFormat="1" applyFont="1" applyBorder="1" applyAlignment="1">
      <alignment horizontal="right"/>
    </xf>
    <xf numFmtId="173" fontId="22" fillId="0" borderId="15" xfId="0" applyNumberFormat="1" applyFont="1" applyBorder="1" applyAlignment="1"/>
    <xf numFmtId="0" fontId="21" fillId="0" borderId="15" xfId="0" applyFont="1" applyBorder="1" applyAlignment="1"/>
    <xf numFmtId="0" fontId="21" fillId="0" borderId="15" xfId="0" applyFont="1" applyBorder="1" applyAlignment="1">
      <alignment horizontal="right"/>
    </xf>
    <xf numFmtId="0" fontId="21" fillId="0" borderId="16" xfId="0" applyFont="1" applyBorder="1"/>
    <xf numFmtId="0" fontId="21" fillId="0" borderId="0" xfId="0" applyFont="1" applyBorder="1" applyAlignment="1">
      <alignment horizontal="center"/>
    </xf>
    <xf numFmtId="0" fontId="21" fillId="0" borderId="0" xfId="0" applyFont="1" applyBorder="1" applyAlignment="1">
      <alignment horizontal="right"/>
    </xf>
    <xf numFmtId="0" fontId="21" fillId="0" borderId="0" xfId="0" applyFont="1" applyBorder="1" applyAlignment="1"/>
    <xf numFmtId="0" fontId="22" fillId="0" borderId="0" xfId="0" applyFont="1" applyBorder="1" applyAlignment="1">
      <alignment horizontal="right"/>
    </xf>
    <xf numFmtId="0" fontId="21" fillId="0" borderId="0" xfId="0" applyFont="1" applyBorder="1"/>
    <xf numFmtId="0" fontId="1" fillId="4" borderId="1" xfId="0" applyFont="1" applyFill="1" applyBorder="1" applyAlignment="1">
      <alignment horizontal="left" vertical="center"/>
    </xf>
    <xf numFmtId="0" fontId="1" fillId="4" borderId="1" xfId="0" applyFont="1" applyFill="1" applyBorder="1" applyAlignment="1">
      <alignment horizontal="center" vertical="center"/>
    </xf>
    <xf numFmtId="0" fontId="21" fillId="0" borderId="2" xfId="0" applyFont="1" applyBorder="1" applyAlignment="1">
      <alignment horizontal="left" vertical="center"/>
    </xf>
    <xf numFmtId="0" fontId="8" fillId="2" borderId="6" xfId="0" applyFont="1" applyFill="1" applyBorder="1" applyAlignment="1">
      <alignment horizontal="left" vertical="center"/>
    </xf>
    <xf numFmtId="0" fontId="21" fillId="4" borderId="6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4" fontId="23" fillId="4" borderId="1" xfId="1" applyNumberFormat="1" applyFont="1" applyFill="1" applyBorder="1" applyAlignment="1" applyProtection="1">
      <alignment horizontal="left" vertical="center"/>
    </xf>
    <xf numFmtId="0" fontId="21" fillId="4" borderId="1" xfId="0" applyFont="1" applyFill="1" applyBorder="1" applyAlignment="1">
      <alignment horizontal="left" vertical="center"/>
    </xf>
    <xf numFmtId="4" fontId="21" fillId="4" borderId="1" xfId="0" applyNumberFormat="1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2" borderId="0" xfId="0" applyFont="1" applyFill="1" applyAlignment="1">
      <alignment vertical="center"/>
    </xf>
    <xf numFmtId="0" fontId="10" fillId="0" borderId="0" xfId="0" applyFont="1" applyAlignment="1">
      <alignment vertical="center"/>
    </xf>
    <xf numFmtId="173" fontId="1" fillId="0" borderId="0" xfId="0" applyNumberFormat="1" applyFont="1" applyAlignment="1">
      <alignment vertical="center"/>
    </xf>
    <xf numFmtId="0" fontId="26" fillId="0" borderId="0" xfId="0" applyFont="1"/>
    <xf numFmtId="0" fontId="14" fillId="0" borderId="0" xfId="0" applyFont="1" applyAlignment="1">
      <alignment horizontal="center"/>
    </xf>
    <xf numFmtId="0" fontId="10" fillId="0" borderId="0" xfId="0" applyFont="1" applyAlignment="1">
      <alignment horizontal="center" vertical="center"/>
    </xf>
    <xf numFmtId="0" fontId="14" fillId="2" borderId="0" xfId="0" applyFont="1" applyFill="1"/>
    <xf numFmtId="0" fontId="10" fillId="2" borderId="0" xfId="0" applyFont="1" applyFill="1" applyAlignment="1">
      <alignment vertical="center"/>
    </xf>
    <xf numFmtId="173" fontId="10" fillId="0" borderId="0" xfId="0" applyNumberFormat="1" applyFont="1" applyAlignment="1">
      <alignment vertical="center"/>
    </xf>
    <xf numFmtId="0" fontId="10" fillId="0" borderId="0" xfId="0" applyFont="1" applyAlignment="1">
      <alignment vertical="center" wrapText="1"/>
    </xf>
    <xf numFmtId="0" fontId="26" fillId="0" borderId="0" xfId="0" applyFont="1" applyAlignment="1">
      <alignment wrapText="1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173" fontId="11" fillId="2" borderId="1" xfId="0" applyNumberFormat="1" applyFont="1" applyFill="1" applyBorder="1" applyAlignment="1">
      <alignment horizontal="left" vertical="center"/>
    </xf>
    <xf numFmtId="4" fontId="10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4" fontId="10" fillId="2" borderId="1" xfId="1" applyNumberFormat="1" applyFont="1" applyFill="1" applyBorder="1" applyAlignment="1" applyProtection="1">
      <alignment horizontal="left" vertical="center"/>
    </xf>
    <xf numFmtId="4" fontId="10" fillId="2" borderId="1" xfId="0" applyNumberFormat="1" applyFont="1" applyFill="1" applyBorder="1" applyAlignment="1">
      <alignment horizontal="left" vertical="center"/>
    </xf>
    <xf numFmtId="173" fontId="10" fillId="2" borderId="1" xfId="0" applyNumberFormat="1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center"/>
    </xf>
    <xf numFmtId="0" fontId="27" fillId="0" borderId="14" xfId="0" applyFont="1" applyBorder="1" applyAlignment="1">
      <alignment horizontal="center"/>
    </xf>
    <xf numFmtId="0" fontId="0" fillId="0" borderId="0" xfId="0" applyBorder="1"/>
    <xf numFmtId="4" fontId="2" fillId="0" borderId="0" xfId="0" applyNumberFormat="1" applyFont="1" applyBorder="1" applyAlignment="1">
      <alignment horizontal="center"/>
    </xf>
    <xf numFmtId="4" fontId="2" fillId="0" borderId="0" xfId="0" applyNumberFormat="1" applyFont="1" applyBorder="1" applyAlignment="1">
      <alignment horizontal="right"/>
    </xf>
    <xf numFmtId="4" fontId="2" fillId="0" borderId="0" xfId="0" applyNumberFormat="1" applyFont="1" applyBorder="1" applyAlignment="1"/>
    <xf numFmtId="4" fontId="3" fillId="0" borderId="0" xfId="0" applyNumberFormat="1" applyFont="1" applyBorder="1" applyAlignment="1">
      <alignment horizontal="right"/>
    </xf>
    <xf numFmtId="0" fontId="0" fillId="0" borderId="9" xfId="0" applyBorder="1"/>
    <xf numFmtId="0" fontId="0" fillId="0" borderId="0" xfId="0" applyBorder="1" applyAlignment="1">
      <alignment horizontal="center"/>
    </xf>
    <xf numFmtId="0" fontId="1" fillId="0" borderId="0" xfId="0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0" fillId="0" borderId="9" xfId="0" applyBorder="1" applyAlignment="1">
      <alignment horizontal="center"/>
    </xf>
    <xf numFmtId="4" fontId="8" fillId="0" borderId="1" xfId="0" applyNumberFormat="1" applyFont="1" applyBorder="1" applyAlignment="1">
      <alignment horizontal="center" vertical="center"/>
    </xf>
    <xf numFmtId="4" fontId="1" fillId="0" borderId="6" xfId="0" applyNumberFormat="1" applyFont="1" applyBorder="1" applyAlignment="1">
      <alignment horizontal="center" vertical="center"/>
    </xf>
    <xf numFmtId="173" fontId="1" fillId="0" borderId="6" xfId="1" applyNumberFormat="1" applyFont="1" applyBorder="1" applyAlignment="1" applyProtection="1">
      <alignment horizontal="left" vertical="center"/>
    </xf>
    <xf numFmtId="0" fontId="1" fillId="0" borderId="4" xfId="0" applyFont="1" applyBorder="1" applyAlignment="1">
      <alignment horizontal="center" vertical="center"/>
    </xf>
    <xf numFmtId="173" fontId="8" fillId="0" borderId="6" xfId="1" applyNumberFormat="1" applyFont="1" applyBorder="1" applyAlignment="1" applyProtection="1">
      <alignment horizontal="left" vertical="center"/>
    </xf>
    <xf numFmtId="0" fontId="12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173" fontId="12" fillId="0" borderId="5" xfId="1" applyNumberFormat="1" applyFont="1" applyBorder="1" applyAlignment="1" applyProtection="1">
      <alignment horizontal="left" vertical="center"/>
    </xf>
    <xf numFmtId="173" fontId="1" fillId="0" borderId="5" xfId="1" applyNumberFormat="1" applyFont="1" applyBorder="1" applyAlignment="1" applyProtection="1">
      <alignment horizontal="left" vertical="center"/>
    </xf>
    <xf numFmtId="0" fontId="1" fillId="0" borderId="7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173" fontId="12" fillId="0" borderId="17" xfId="1" applyNumberFormat="1" applyFont="1" applyBorder="1" applyAlignment="1" applyProtection="1">
      <alignment horizontal="left" vertical="center"/>
    </xf>
    <xf numFmtId="173" fontId="12" fillId="0" borderId="6" xfId="1" applyNumberFormat="1" applyFont="1" applyBorder="1" applyAlignment="1" applyProtection="1">
      <alignment horizontal="left" vertical="center"/>
    </xf>
    <xf numFmtId="4" fontId="22" fillId="0" borderId="6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173" fontId="1" fillId="0" borderId="1" xfId="1" applyNumberFormat="1" applyFont="1" applyBorder="1" applyAlignment="1" applyProtection="1">
      <alignment horizontal="left" vertical="center" wrapText="1"/>
    </xf>
    <xf numFmtId="0" fontId="8" fillId="2" borderId="5" xfId="0" applyFont="1" applyFill="1" applyBorder="1" applyAlignment="1">
      <alignment vertical="center"/>
    </xf>
    <xf numFmtId="176" fontId="1" fillId="0" borderId="1" xfId="0" applyNumberFormat="1" applyFont="1" applyBorder="1" applyAlignment="1"/>
    <xf numFmtId="170" fontId="1" fillId="0" borderId="1" xfId="0" applyNumberFormat="1" applyFont="1" applyBorder="1" applyAlignment="1"/>
    <xf numFmtId="4" fontId="10" fillId="0" borderId="4" xfId="0" applyNumberFormat="1" applyFont="1" applyBorder="1" applyAlignment="1"/>
    <xf numFmtId="4" fontId="10" fillId="0" borderId="5" xfId="0" applyNumberFormat="1" applyFont="1" applyBorder="1" applyAlignment="1"/>
    <xf numFmtId="4" fontId="10" fillId="0" borderId="7" xfId="0" applyNumberFormat="1" applyFont="1" applyBorder="1" applyAlignment="1"/>
    <xf numFmtId="0" fontId="1" fillId="0" borderId="18" xfId="0" applyFont="1" applyBorder="1" applyAlignment="1">
      <alignment horizontal="left"/>
    </xf>
    <xf numFmtId="0" fontId="1" fillId="0" borderId="14" xfId="0" applyFont="1" applyBorder="1" applyAlignment="1">
      <alignment horizontal="center"/>
    </xf>
    <xf numFmtId="4" fontId="8" fillId="0" borderId="14" xfId="0" applyNumberFormat="1" applyFont="1" applyBorder="1" applyAlignment="1">
      <alignment horizontal="center"/>
    </xf>
    <xf numFmtId="0" fontId="8" fillId="0" borderId="14" xfId="0" applyFont="1" applyBorder="1" applyAlignment="1">
      <alignment horizontal="center"/>
    </xf>
    <xf numFmtId="4" fontId="8" fillId="0" borderId="14" xfId="0" applyNumberFormat="1" applyFont="1" applyBorder="1" applyAlignment="1"/>
    <xf numFmtId="4" fontId="1" fillId="0" borderId="14" xfId="0" applyNumberFormat="1" applyFont="1" applyBorder="1" applyAlignment="1"/>
    <xf numFmtId="4" fontId="1" fillId="0" borderId="14" xfId="0" applyNumberFormat="1" applyFont="1" applyBorder="1" applyAlignment="1">
      <alignment horizontal="right"/>
    </xf>
    <xf numFmtId="4" fontId="8" fillId="0" borderId="14" xfId="0" applyNumberFormat="1" applyFont="1" applyBorder="1" applyAlignment="1">
      <alignment horizontal="right"/>
    </xf>
    <xf numFmtId="0" fontId="0" fillId="0" borderId="19" xfId="0" applyBorder="1"/>
    <xf numFmtId="0" fontId="8" fillId="0" borderId="6" xfId="0" applyFont="1" applyBorder="1" applyAlignment="1">
      <alignment horizontal="center" vertical="center"/>
    </xf>
    <xf numFmtId="0" fontId="22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left" vertical="center" wrapText="1"/>
    </xf>
    <xf numFmtId="0" fontId="22" fillId="4" borderId="1" xfId="0" applyFont="1" applyFill="1" applyBorder="1" applyAlignment="1">
      <alignment horizontal="left" vertical="center"/>
    </xf>
    <xf numFmtId="174" fontId="1" fillId="0" borderId="6" xfId="0" applyNumberFormat="1" applyFont="1" applyBorder="1"/>
    <xf numFmtId="173" fontId="8" fillId="0" borderId="6" xfId="0" applyNumberFormat="1" applyFont="1" applyBorder="1" applyAlignment="1">
      <alignment horizontal="left" vertical="center"/>
    </xf>
    <xf numFmtId="173" fontId="8" fillId="0" borderId="3" xfId="0" applyNumberFormat="1" applyFont="1" applyBorder="1" applyAlignment="1">
      <alignment horizontal="left" vertical="center" wrapText="1"/>
    </xf>
    <xf numFmtId="170" fontId="21" fillId="0" borderId="1" xfId="0" applyNumberFormat="1" applyFont="1" applyBorder="1" applyAlignment="1">
      <alignment horizontal="right"/>
    </xf>
    <xf numFmtId="170" fontId="1" fillId="0" borderId="0" xfId="0" applyNumberFormat="1" applyFont="1" applyAlignment="1">
      <alignment vertical="center"/>
    </xf>
    <xf numFmtId="173" fontId="29" fillId="0" borderId="0" xfId="0" applyNumberFormat="1" applyFont="1" applyAlignment="1">
      <alignment vertical="center"/>
    </xf>
    <xf numFmtId="0" fontId="29" fillId="2" borderId="0" xfId="0" applyFont="1" applyFill="1" applyAlignment="1">
      <alignment vertical="center"/>
    </xf>
    <xf numFmtId="4" fontId="9" fillId="2" borderId="0" xfId="0" applyNumberFormat="1" applyFont="1" applyFill="1"/>
    <xf numFmtId="0" fontId="4" fillId="0" borderId="0" xfId="0" applyFont="1" applyAlignment="1">
      <alignment vertical="center"/>
    </xf>
    <xf numFmtId="0" fontId="9" fillId="0" borderId="0" xfId="0" applyFont="1" applyBorder="1" applyAlignment="1">
      <alignment wrapText="1"/>
    </xf>
    <xf numFmtId="0" fontId="9" fillId="0" borderId="0" xfId="0" applyFont="1" applyBorder="1" applyAlignment="1">
      <alignment horizontal="left" wrapText="1"/>
    </xf>
    <xf numFmtId="0" fontId="1" fillId="0" borderId="8" xfId="0" applyFont="1" applyBorder="1" applyAlignment="1">
      <alignment horizontal="center" wrapText="1"/>
    </xf>
    <xf numFmtId="0" fontId="4" fillId="0" borderId="18" xfId="0" applyFon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4" fillId="0" borderId="24" xfId="0" applyFont="1" applyBorder="1" applyAlignment="1">
      <alignment horizontal="left"/>
    </xf>
    <xf numFmtId="0" fontId="27" fillId="0" borderId="18" xfId="0" applyFont="1" applyBorder="1" applyAlignment="1">
      <alignment horizontal="center"/>
    </xf>
    <xf numFmtId="0" fontId="27" fillId="0" borderId="14" xfId="0" applyFont="1" applyBorder="1" applyAlignment="1">
      <alignment horizontal="center"/>
    </xf>
    <xf numFmtId="0" fontId="27" fillId="0" borderId="24" xfId="0" applyFont="1" applyBorder="1" applyAlignment="1">
      <alignment horizontal="center"/>
    </xf>
    <xf numFmtId="0" fontId="8" fillId="0" borderId="18" xfId="0" applyFont="1" applyBorder="1" applyAlignment="1">
      <alignment horizontal="left"/>
    </xf>
    <xf numFmtId="0" fontId="8" fillId="0" borderId="14" xfId="0" applyFont="1" applyBorder="1" applyAlignment="1">
      <alignment horizontal="left"/>
    </xf>
    <xf numFmtId="0" fontId="8" fillId="0" borderId="24" xfId="0" applyFont="1" applyBorder="1" applyAlignment="1">
      <alignment horizontal="left"/>
    </xf>
    <xf numFmtId="4" fontId="1" fillId="0" borderId="4" xfId="0" applyNumberFormat="1" applyFont="1" applyBorder="1" applyAlignment="1">
      <alignment horizontal="right"/>
    </xf>
    <xf numFmtId="4" fontId="1" fillId="0" borderId="5" xfId="0" applyNumberFormat="1" applyFont="1" applyBorder="1" applyAlignment="1">
      <alignment horizontal="right"/>
    </xf>
    <xf numFmtId="4" fontId="1" fillId="0" borderId="7" xfId="0" applyNumberFormat="1" applyFont="1" applyBorder="1" applyAlignment="1">
      <alignment horizontal="right"/>
    </xf>
    <xf numFmtId="0" fontId="21" fillId="0" borderId="0" xfId="0" applyFont="1" applyAlignment="1">
      <alignment horizontal="center"/>
    </xf>
    <xf numFmtId="175" fontId="15" fillId="6" borderId="20" xfId="0" applyNumberFormat="1" applyFont="1" applyFill="1" applyBorder="1" applyAlignment="1">
      <alignment horizontal="center"/>
    </xf>
    <xf numFmtId="4" fontId="1" fillId="0" borderId="0" xfId="0" applyNumberFormat="1" applyFont="1" applyBorder="1" applyAlignment="1">
      <alignment horizontal="center"/>
    </xf>
    <xf numFmtId="4" fontId="8" fillId="0" borderId="21" xfId="0" applyNumberFormat="1" applyFont="1" applyBorder="1" applyAlignment="1">
      <alignment horizontal="center" vertical="center"/>
    </xf>
    <xf numFmtId="4" fontId="8" fillId="0" borderId="22" xfId="0" applyNumberFormat="1" applyFont="1" applyBorder="1" applyAlignment="1">
      <alignment horizontal="center" vertical="center"/>
    </xf>
    <xf numFmtId="4" fontId="8" fillId="0" borderId="23" xfId="0" applyNumberFormat="1" applyFont="1" applyBorder="1" applyAlignment="1">
      <alignment horizontal="center" vertical="center"/>
    </xf>
    <xf numFmtId="0" fontId="15" fillId="6" borderId="20" xfId="0" applyFont="1" applyFill="1" applyBorder="1" applyAlignment="1">
      <alignment horizontal="center"/>
    </xf>
    <xf numFmtId="4" fontId="15" fillId="7" borderId="20" xfId="0" applyNumberFormat="1" applyFont="1" applyFill="1" applyBorder="1" applyAlignment="1">
      <alignment horizontal="center"/>
    </xf>
    <xf numFmtId="0" fontId="8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left"/>
    </xf>
    <xf numFmtId="4" fontId="22" fillId="0" borderId="6" xfId="0" applyNumberFormat="1" applyFont="1" applyBorder="1" applyAlignment="1">
      <alignment horizontal="center" vertical="center"/>
    </xf>
    <xf numFmtId="0" fontId="1" fillId="0" borderId="8" xfId="0" applyFont="1" applyBorder="1"/>
    <xf numFmtId="0" fontId="0" fillId="0" borderId="0" xfId="0"/>
    <xf numFmtId="0" fontId="1" fillId="0" borderId="18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/>
    </xf>
    <xf numFmtId="0" fontId="1" fillId="0" borderId="0" xfId="0" applyFont="1"/>
  </cellXfs>
  <cellStyles count="4">
    <cellStyle name="Moeda" xfId="1" builtinId="4"/>
    <cellStyle name="Normal" xfId="0" builtinId="0"/>
    <cellStyle name="Porcentagem" xfId="2" builtinId="5"/>
    <cellStyle name="Separador de milhares" xfId="3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FBFB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B3B3B3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1</xdr:rowOff>
    </xdr:from>
    <xdr:to>
      <xdr:col>2</xdr:col>
      <xdr:colOff>1334706</xdr:colOff>
      <xdr:row>7</xdr:row>
      <xdr:rowOff>207819</xdr:rowOff>
    </xdr:to>
    <xdr:pic>
      <xdr:nvPicPr>
        <xdr:cNvPr id="4" name="Imagem 3" descr="Imagem1.pn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 r="85123"/>
        <a:stretch>
          <a:fillRect/>
        </a:stretch>
      </xdr:blipFill>
      <xdr:spPr>
        <a:xfrm>
          <a:off x="1" y="1"/>
          <a:ext cx="2269887" cy="2112818"/>
        </a:xfrm>
        <a:prstGeom prst="rect">
          <a:avLst/>
        </a:prstGeom>
        <a:solidFill>
          <a:srgbClr val="FFFFFF">
            <a:shade val="85000"/>
          </a:srgbClr>
        </a:solidFill>
        <a:ln w="88900" cap="sq">
          <a:solidFill>
            <a:srgbClr val="FFFFFF"/>
          </a:solidFill>
          <a:miter lim="800000"/>
        </a:ln>
        <a:effectLst>
          <a:outerShdw blurRad="55000" dist="18000" dir="5400000" algn="tl" rotWithShape="0">
            <a:srgbClr val="000000">
              <a:alpha val="40000"/>
            </a:srgbClr>
          </a:outerShdw>
        </a:effectLst>
        <a:scene3d>
          <a:camera prst="orthographicFront"/>
          <a:lightRig rig="twoPt" dir="t">
            <a:rot lat="0" lon="0" rev="7200000"/>
          </a:lightRig>
        </a:scene3d>
        <a:sp3d>
          <a:bevelT w="25400" h="19050"/>
          <a:contourClr>
            <a:srgbClr val="FFFFFF"/>
          </a:contourClr>
        </a:sp3d>
      </xdr:spPr>
    </xdr:pic>
    <xdr:clientData/>
  </xdr:twoCellAnchor>
  <xdr:twoCellAnchor editAs="oneCell">
    <xdr:from>
      <xdr:col>7</xdr:col>
      <xdr:colOff>1047750</xdr:colOff>
      <xdr:row>0</xdr:row>
      <xdr:rowOff>28575</xdr:rowOff>
    </xdr:from>
    <xdr:to>
      <xdr:col>14</xdr:col>
      <xdr:colOff>1562100</xdr:colOff>
      <xdr:row>8</xdr:row>
      <xdr:rowOff>9525</xdr:rowOff>
    </xdr:to>
    <xdr:pic>
      <xdr:nvPicPr>
        <xdr:cNvPr id="1046" name="Imagem 4" descr="Imagem1.png"/>
        <xdr:cNvPicPr>
          <a:picLocks noChangeAspect="1"/>
        </xdr:cNvPicPr>
      </xdr:nvPicPr>
      <xdr:blipFill>
        <a:blip xmlns:r="http://schemas.openxmlformats.org/officeDocument/2006/relationships" r:embed="rId1"/>
        <a:srcRect l="14877"/>
        <a:stretch>
          <a:fillRect/>
        </a:stretch>
      </xdr:blipFill>
      <xdr:spPr bwMode="auto">
        <a:xfrm>
          <a:off x="12439650" y="28575"/>
          <a:ext cx="11915775" cy="21336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1506682</xdr:colOff>
      <xdr:row>6</xdr:row>
      <xdr:rowOff>300970</xdr:rowOff>
    </xdr:to>
    <xdr:pic>
      <xdr:nvPicPr>
        <xdr:cNvPr id="4" name="Imagem 3" descr="Imagem1.pn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 r="85123"/>
        <a:stretch>
          <a:fillRect/>
        </a:stretch>
      </xdr:blipFill>
      <xdr:spPr>
        <a:xfrm>
          <a:off x="0" y="0"/>
          <a:ext cx="2441864" cy="2240606"/>
        </a:xfrm>
        <a:prstGeom prst="rect">
          <a:avLst/>
        </a:prstGeom>
        <a:solidFill>
          <a:srgbClr val="FFFFFF">
            <a:shade val="85000"/>
          </a:srgbClr>
        </a:solidFill>
        <a:ln w="88900" cap="sq">
          <a:solidFill>
            <a:srgbClr val="FFFFFF"/>
          </a:solidFill>
          <a:miter lim="800000"/>
        </a:ln>
        <a:effectLst>
          <a:outerShdw blurRad="55000" dist="18000" dir="5400000" algn="tl" rotWithShape="0">
            <a:srgbClr val="000000">
              <a:alpha val="40000"/>
            </a:srgbClr>
          </a:outerShdw>
        </a:effectLst>
        <a:scene3d>
          <a:camera prst="orthographicFront"/>
          <a:lightRig rig="twoPt" dir="t">
            <a:rot lat="0" lon="0" rev="7200000"/>
          </a:lightRig>
        </a:scene3d>
        <a:sp3d>
          <a:bevelT w="25400" h="19050"/>
          <a:contourClr>
            <a:srgbClr val="FFFFFF"/>
          </a:contourClr>
        </a:sp3d>
      </xdr:spPr>
    </xdr:pic>
    <xdr:clientData/>
  </xdr:twoCellAnchor>
  <xdr:twoCellAnchor editAs="oneCell">
    <xdr:from>
      <xdr:col>5</xdr:col>
      <xdr:colOff>714375</xdr:colOff>
      <xdr:row>0</xdr:row>
      <xdr:rowOff>0</xdr:rowOff>
    </xdr:from>
    <xdr:to>
      <xdr:col>13</xdr:col>
      <xdr:colOff>19050</xdr:colOff>
      <xdr:row>7</xdr:row>
      <xdr:rowOff>19050</xdr:rowOff>
    </xdr:to>
    <xdr:pic>
      <xdr:nvPicPr>
        <xdr:cNvPr id="2070" name="Imagem 4" descr="Imagem1.png"/>
        <xdr:cNvPicPr>
          <a:picLocks noChangeAspect="1"/>
        </xdr:cNvPicPr>
      </xdr:nvPicPr>
      <xdr:blipFill>
        <a:blip xmlns:r="http://schemas.openxmlformats.org/officeDocument/2006/relationships" r:embed="rId1"/>
        <a:srcRect l="14877"/>
        <a:stretch>
          <a:fillRect/>
        </a:stretch>
      </xdr:blipFill>
      <xdr:spPr bwMode="auto">
        <a:xfrm>
          <a:off x="10477500" y="0"/>
          <a:ext cx="13544550" cy="22860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FF"/>
  </sheetPr>
  <dimension ref="A1:R155"/>
  <sheetViews>
    <sheetView tabSelected="1" view="pageBreakPreview" topLeftCell="A28" zoomScale="73" zoomScaleNormal="55" zoomScaleSheetLayoutView="73" zoomScalePageLayoutView="55" workbookViewId="0">
      <selection activeCell="J109" sqref="J109"/>
    </sheetView>
  </sheetViews>
  <sheetFormatPr defaultColWidth="8.625" defaultRowHeight="18.75"/>
  <cols>
    <col min="1" max="1" width="12.375" style="1" customWidth="1"/>
    <col min="2" max="2" width="0" style="2" hidden="1" customWidth="1"/>
    <col min="3" max="3" width="18" style="2" customWidth="1"/>
    <col min="4" max="4" width="17.75" style="2" customWidth="1"/>
    <col min="5" max="5" width="82.375" style="3" customWidth="1"/>
    <col min="6" max="6" width="11" style="4" customWidth="1"/>
    <col min="7" max="7" width="8" style="4" customWidth="1"/>
    <col min="8" max="8" width="19.5" style="5" customWidth="1"/>
    <col min="9" max="9" width="19.375" style="6" customWidth="1"/>
    <col min="10" max="10" width="20.75" style="6" customWidth="1"/>
    <col min="11" max="11" width="24.375" style="5" customWidth="1"/>
    <col min="12" max="12" width="22" style="5" customWidth="1"/>
    <col min="13" max="13" width="22.375" style="5" customWidth="1"/>
    <col min="14" max="14" width="21.25" style="7" customWidth="1"/>
    <col min="15" max="15" width="20.5" customWidth="1"/>
    <col min="16" max="16" width="24.75" customWidth="1"/>
    <col min="17" max="17" width="20.25" customWidth="1"/>
  </cols>
  <sheetData>
    <row r="1" spans="1:18">
      <c r="A1" s="253"/>
      <c r="B1" s="253"/>
      <c r="C1" s="253"/>
      <c r="D1" s="253"/>
      <c r="E1" s="253"/>
      <c r="F1" s="254"/>
      <c r="G1" s="253"/>
      <c r="H1" s="255"/>
      <c r="I1" s="256"/>
      <c r="J1" s="256"/>
      <c r="K1" s="255"/>
      <c r="L1" s="255"/>
      <c r="M1" s="255"/>
      <c r="N1" s="257"/>
      <c r="O1" s="258"/>
      <c r="Q1" s="230"/>
    </row>
    <row r="2" spans="1:18" ht="17.25" customHeight="1">
      <c r="A2" s="253"/>
      <c r="B2" s="253"/>
      <c r="C2" s="253"/>
      <c r="D2" s="259"/>
      <c r="E2" s="260"/>
      <c r="F2" s="261"/>
      <c r="G2" s="261"/>
      <c r="H2" s="262"/>
      <c r="I2" s="256"/>
      <c r="J2" s="256"/>
      <c r="K2" s="255"/>
      <c r="L2" s="255"/>
      <c r="M2" s="255"/>
      <c r="N2" s="257"/>
      <c r="O2" s="258"/>
      <c r="Q2" s="230"/>
    </row>
    <row r="3" spans="1:18" ht="19.5" customHeight="1">
      <c r="A3" s="253"/>
      <c r="B3" s="253"/>
      <c r="C3" s="253" t="s">
        <v>196</v>
      </c>
      <c r="D3" s="313" t="s">
        <v>204</v>
      </c>
      <c r="E3" s="313"/>
      <c r="F3" s="313"/>
      <c r="G3" s="313"/>
      <c r="H3" s="313"/>
      <c r="I3" s="256"/>
      <c r="J3" s="256"/>
      <c r="K3" s="255"/>
      <c r="L3" s="255"/>
      <c r="M3" s="255"/>
      <c r="N3" s="257"/>
      <c r="O3" s="258"/>
      <c r="Q3" s="230"/>
    </row>
    <row r="4" spans="1:18" ht="22.5" customHeight="1">
      <c r="A4" s="253"/>
      <c r="B4" s="253"/>
      <c r="C4" s="253"/>
      <c r="D4" s="313" t="s">
        <v>205</v>
      </c>
      <c r="E4" s="313"/>
      <c r="F4" s="313"/>
      <c r="G4" s="313"/>
      <c r="H4" s="313"/>
      <c r="I4" s="256"/>
      <c r="J4" s="256"/>
      <c r="K4" s="255"/>
      <c r="L4" s="255"/>
      <c r="M4" s="255"/>
      <c r="N4" s="257"/>
      <c r="O4" s="258"/>
      <c r="Q4" s="230"/>
    </row>
    <row r="5" spans="1:18" ht="25.5" customHeight="1">
      <c r="A5" s="263"/>
      <c r="B5" s="264"/>
      <c r="C5" s="253"/>
      <c r="D5" s="313" t="s">
        <v>206</v>
      </c>
      <c r="E5" s="313"/>
      <c r="F5" s="313"/>
      <c r="G5" s="313"/>
      <c r="H5" s="313"/>
      <c r="I5" s="242"/>
      <c r="J5" s="242"/>
      <c r="K5" s="242"/>
      <c r="L5" s="242"/>
      <c r="M5" s="242"/>
      <c r="N5" s="242"/>
      <c r="O5" s="258"/>
      <c r="Q5" s="230"/>
    </row>
    <row r="6" spans="1:18" ht="22.5" customHeight="1">
      <c r="A6" s="263"/>
      <c r="B6" s="264"/>
      <c r="C6" s="264"/>
      <c r="D6" s="313" t="s">
        <v>207</v>
      </c>
      <c r="E6" s="313"/>
      <c r="F6" s="313"/>
      <c r="G6" s="313"/>
      <c r="H6" s="313"/>
      <c r="I6" s="242"/>
      <c r="J6" s="242"/>
      <c r="K6" s="242"/>
      <c r="L6" s="242"/>
      <c r="M6" s="242"/>
      <c r="N6" s="242"/>
      <c r="O6" s="258"/>
      <c r="Q6" s="230"/>
    </row>
    <row r="7" spans="1:18" ht="21.75" customHeight="1">
      <c r="A7" s="263"/>
      <c r="B7" s="264"/>
      <c r="C7" s="264"/>
      <c r="D7" s="314" t="s">
        <v>208</v>
      </c>
      <c r="E7" s="314"/>
      <c r="F7" s="314"/>
      <c r="G7" s="314"/>
      <c r="H7" s="314"/>
      <c r="I7" s="243"/>
      <c r="J7" s="243"/>
      <c r="K7" s="243"/>
      <c r="L7" s="243"/>
      <c r="M7" s="243"/>
      <c r="N7" s="243"/>
      <c r="O7" s="258"/>
      <c r="Q7" s="230"/>
    </row>
    <row r="8" spans="1:18" ht="21.75" customHeight="1" thickBot="1">
      <c r="A8" s="263"/>
      <c r="B8" s="264"/>
      <c r="C8" s="228"/>
      <c r="D8" s="315"/>
      <c r="E8" s="315"/>
      <c r="F8" s="315"/>
      <c r="G8" s="315"/>
      <c r="H8" s="315"/>
      <c r="I8" s="253"/>
      <c r="J8" s="253"/>
      <c r="K8" s="253"/>
      <c r="L8" s="253"/>
      <c r="M8" s="253"/>
      <c r="N8" s="253"/>
      <c r="O8" s="258"/>
      <c r="Q8" s="230"/>
    </row>
    <row r="9" spans="1:18" ht="24" customHeight="1" thickBot="1">
      <c r="A9" s="316"/>
      <c r="B9" s="317"/>
      <c r="C9" s="317"/>
      <c r="D9" s="317"/>
      <c r="E9" s="317"/>
      <c r="F9" s="317"/>
      <c r="G9" s="317"/>
      <c r="H9" s="317"/>
      <c r="I9" s="317"/>
      <c r="J9" s="317"/>
      <c r="K9" s="317"/>
      <c r="L9" s="317"/>
      <c r="M9" s="317"/>
      <c r="N9" s="317"/>
      <c r="O9" s="318"/>
      <c r="Q9" s="230"/>
    </row>
    <row r="10" spans="1:18" ht="26.1" customHeight="1" thickBot="1">
      <c r="A10" s="319" t="s">
        <v>0</v>
      </c>
      <c r="B10" s="320"/>
      <c r="C10" s="320"/>
      <c r="D10" s="320"/>
      <c r="E10" s="320"/>
      <c r="F10" s="320"/>
      <c r="G10" s="320"/>
      <c r="H10" s="320"/>
      <c r="I10" s="320"/>
      <c r="J10" s="320"/>
      <c r="K10" s="320"/>
      <c r="L10" s="320"/>
      <c r="M10" s="320"/>
      <c r="N10" s="320"/>
      <c r="O10" s="321"/>
      <c r="Q10" s="230"/>
    </row>
    <row r="11" spans="1:18" ht="26.1" customHeight="1" thickBot="1">
      <c r="A11" s="322"/>
      <c r="B11" s="323"/>
      <c r="C11" s="323"/>
      <c r="D11" s="323"/>
      <c r="E11" s="323"/>
      <c r="F11" s="323"/>
      <c r="G11" s="323"/>
      <c r="H11" s="323"/>
      <c r="I11" s="323"/>
      <c r="J11" s="323"/>
      <c r="K11" s="323"/>
      <c r="L11" s="323"/>
      <c r="M11" s="323"/>
      <c r="N11" s="323"/>
      <c r="O11" s="324"/>
      <c r="Q11" s="230"/>
    </row>
    <row r="12" spans="1:18" s="2" customFormat="1" ht="26.1" customHeight="1">
      <c r="A12" s="62"/>
      <c r="B12" s="62"/>
      <c r="C12" s="62"/>
      <c r="D12" s="62"/>
      <c r="E12" s="62"/>
      <c r="F12" s="31"/>
      <c r="G12" s="62"/>
      <c r="H12" s="331" t="s">
        <v>1</v>
      </c>
      <c r="I12" s="332"/>
      <c r="J12" s="331" t="s">
        <v>2</v>
      </c>
      <c r="K12" s="333"/>
      <c r="L12" s="31"/>
      <c r="M12" s="31"/>
      <c r="N12" s="244"/>
      <c r="O12" s="265"/>
      <c r="Q12" s="17"/>
    </row>
    <row r="13" spans="1:18" s="18" customFormat="1" ht="30" customHeight="1">
      <c r="A13" s="229" t="s">
        <v>197</v>
      </c>
      <c r="B13" s="229" t="s">
        <v>4</v>
      </c>
      <c r="C13" s="229" t="s">
        <v>198</v>
      </c>
      <c r="D13" s="229" t="s">
        <v>200</v>
      </c>
      <c r="E13" s="229" t="s">
        <v>5</v>
      </c>
      <c r="F13" s="266" t="s">
        <v>6</v>
      </c>
      <c r="G13" s="229" t="s">
        <v>7</v>
      </c>
      <c r="H13" s="266" t="s">
        <v>8</v>
      </c>
      <c r="I13" s="266" t="s">
        <v>9</v>
      </c>
      <c r="J13" s="266" t="s">
        <v>8</v>
      </c>
      <c r="K13" s="266" t="s">
        <v>9</v>
      </c>
      <c r="L13" s="266" t="s">
        <v>10</v>
      </c>
      <c r="M13" s="266" t="s">
        <v>11</v>
      </c>
      <c r="N13" s="266" t="s">
        <v>12</v>
      </c>
      <c r="O13" s="266" t="s">
        <v>13</v>
      </c>
      <c r="P13" s="235"/>
      <c r="Q13" s="236"/>
      <c r="R13" s="235"/>
    </row>
    <row r="14" spans="1:18" s="18" customFormat="1" ht="21" customHeight="1">
      <c r="A14" s="19">
        <v>1</v>
      </c>
      <c r="B14" s="20"/>
      <c r="C14" s="20" t="s">
        <v>4</v>
      </c>
      <c r="D14" s="20" t="s">
        <v>199</v>
      </c>
      <c r="E14" s="40" t="s">
        <v>14</v>
      </c>
      <c r="F14" s="246"/>
      <c r="G14" s="247"/>
      <c r="H14" s="248"/>
      <c r="I14" s="248"/>
      <c r="J14" s="249"/>
      <c r="K14" s="249"/>
      <c r="L14" s="250"/>
      <c r="M14" s="250"/>
      <c r="N14" s="245"/>
      <c r="O14" s="251"/>
      <c r="P14" s="235"/>
      <c r="Q14" s="236"/>
      <c r="R14" s="235"/>
    </row>
    <row r="15" spans="1:18" s="18" customFormat="1" ht="21.75" customHeight="1">
      <c r="A15" s="24" t="s">
        <v>15</v>
      </c>
      <c r="B15" s="25" t="s">
        <v>16</v>
      </c>
      <c r="C15" s="42" t="s">
        <v>16</v>
      </c>
      <c r="D15" s="42" t="s">
        <v>201</v>
      </c>
      <c r="E15" s="89" t="s">
        <v>211</v>
      </c>
      <c r="F15" s="267">
        <v>0.72</v>
      </c>
      <c r="G15" s="42" t="s">
        <v>18</v>
      </c>
      <c r="H15" s="268">
        <v>180.25</v>
      </c>
      <c r="I15" s="268">
        <v>32.74</v>
      </c>
      <c r="J15" s="268">
        <f>(F15*H15)</f>
        <v>129.78</v>
      </c>
      <c r="K15" s="268">
        <f>(F15*I15)</f>
        <v>23.572800000000001</v>
      </c>
      <c r="L15" s="268">
        <f>(J15+K15)</f>
        <v>153.3528</v>
      </c>
      <c r="M15" s="268">
        <f>L15*1.25</f>
        <v>191.691</v>
      </c>
      <c r="N15" s="30"/>
      <c r="O15" s="30"/>
      <c r="P15" s="235"/>
      <c r="Q15" s="236"/>
      <c r="R15" s="235"/>
    </row>
    <row r="16" spans="1:18" s="18" customFormat="1" ht="24" customHeight="1">
      <c r="A16" s="24" t="s">
        <v>20</v>
      </c>
      <c r="B16" s="25"/>
      <c r="C16" s="25" t="s">
        <v>16</v>
      </c>
      <c r="D16" s="42" t="s">
        <v>201</v>
      </c>
      <c r="E16" s="24" t="s">
        <v>212</v>
      </c>
      <c r="F16" s="31">
        <v>2.5</v>
      </c>
      <c r="G16" s="25" t="s">
        <v>18</v>
      </c>
      <c r="H16" s="268">
        <v>180.25</v>
      </c>
      <c r="I16" s="268">
        <v>32.74</v>
      </c>
      <c r="J16" s="29">
        <f>(F16*H16)</f>
        <v>450.625</v>
      </c>
      <c r="K16" s="29">
        <f>(F16*I16)</f>
        <v>81.850000000000009</v>
      </c>
      <c r="L16" s="268">
        <f t="shared" ref="L16:L88" si="0">(J16+K16)</f>
        <v>532.47500000000002</v>
      </c>
      <c r="M16" s="268">
        <f>L16*1.25</f>
        <v>665.59375</v>
      </c>
      <c r="N16" s="30"/>
      <c r="O16" s="30"/>
      <c r="P16" s="235"/>
      <c r="Q16" s="236"/>
      <c r="R16" s="235"/>
    </row>
    <row r="17" spans="1:18" s="18" customFormat="1" ht="24" customHeight="1">
      <c r="A17" s="24" t="s">
        <v>210</v>
      </c>
      <c r="B17" s="25"/>
      <c r="C17" s="269" t="s">
        <v>111</v>
      </c>
      <c r="D17" s="42" t="s">
        <v>201</v>
      </c>
      <c r="E17" s="45" t="s">
        <v>213</v>
      </c>
      <c r="F17" s="28">
        <v>142.33000000000001</v>
      </c>
      <c r="G17" s="25" t="s">
        <v>18</v>
      </c>
      <c r="H17" s="29">
        <v>3.32</v>
      </c>
      <c r="I17" s="29">
        <v>0.22700000000000001</v>
      </c>
      <c r="J17" s="29">
        <f>(F17*H17)</f>
        <v>472.53560000000004</v>
      </c>
      <c r="K17" s="29">
        <f>(F17*I17)</f>
        <v>32.308910000000004</v>
      </c>
      <c r="L17" s="268">
        <f t="shared" si="0"/>
        <v>504.84451000000007</v>
      </c>
      <c r="M17" s="268">
        <f>L17*1.25</f>
        <v>631.0556375000001</v>
      </c>
      <c r="N17" s="270">
        <f>SUM(L15:L17)</f>
        <v>1190.6723100000002</v>
      </c>
      <c r="O17" s="270">
        <f>SUM(M15:M17)</f>
        <v>1488.3403875000001</v>
      </c>
      <c r="P17" s="235"/>
      <c r="Q17" s="236"/>
      <c r="R17" s="235"/>
    </row>
    <row r="18" spans="1:18" s="23" customFormat="1" ht="21.75" customHeight="1">
      <c r="A18" s="19" t="s">
        <v>247</v>
      </c>
      <c r="B18" s="20"/>
      <c r="C18" s="32"/>
      <c r="D18" s="20"/>
      <c r="E18" s="33" t="s">
        <v>265</v>
      </c>
      <c r="F18" s="246"/>
      <c r="G18" s="247"/>
      <c r="H18" s="248"/>
      <c r="I18" s="248"/>
      <c r="J18" s="249"/>
      <c r="K18" s="249"/>
      <c r="L18" s="250"/>
      <c r="M18" s="250"/>
      <c r="N18" s="245"/>
      <c r="O18" s="251"/>
      <c r="P18" s="237"/>
      <c r="Q18" s="238"/>
      <c r="R18" s="237"/>
    </row>
    <row r="19" spans="1:18" s="23" customFormat="1" ht="21.75" customHeight="1">
      <c r="A19" s="24" t="s">
        <v>253</v>
      </c>
      <c r="B19" s="25"/>
      <c r="C19" s="42">
        <v>4069</v>
      </c>
      <c r="D19" s="42" t="s">
        <v>252</v>
      </c>
      <c r="E19" s="302" t="s">
        <v>257</v>
      </c>
      <c r="F19" s="267">
        <v>42</v>
      </c>
      <c r="G19" s="42" t="s">
        <v>251</v>
      </c>
      <c r="H19" s="268">
        <v>0</v>
      </c>
      <c r="I19" s="268">
        <v>29.49</v>
      </c>
      <c r="J19" s="268">
        <f>H19*F19</f>
        <v>0</v>
      </c>
      <c r="K19" s="268">
        <f>I19*F19</f>
        <v>1238.58</v>
      </c>
      <c r="L19" s="268">
        <f>K19+J19</f>
        <v>1238.58</v>
      </c>
      <c r="M19" s="268">
        <f>L19*1.25</f>
        <v>1548.2249999999999</v>
      </c>
      <c r="N19" s="270"/>
      <c r="O19" s="270"/>
      <c r="P19" s="237"/>
      <c r="Q19" s="238"/>
      <c r="R19" s="237"/>
    </row>
    <row r="20" spans="1:18" s="23" customFormat="1" ht="41.25" customHeight="1">
      <c r="A20" s="24" t="s">
        <v>254</v>
      </c>
      <c r="B20" s="25"/>
      <c r="C20" s="42">
        <v>2706</v>
      </c>
      <c r="D20" s="42" t="s">
        <v>252</v>
      </c>
      <c r="E20" s="302" t="s">
        <v>259</v>
      </c>
      <c r="F20" s="267">
        <v>42</v>
      </c>
      <c r="G20" s="42" t="s">
        <v>251</v>
      </c>
      <c r="H20" s="268">
        <v>0</v>
      </c>
      <c r="I20" s="268">
        <v>54.7</v>
      </c>
      <c r="J20" s="268">
        <f>H20*F20</f>
        <v>0</v>
      </c>
      <c r="K20" s="268">
        <f>I20*F20</f>
        <v>2297.4</v>
      </c>
      <c r="L20" s="268">
        <f>K20+J20</f>
        <v>2297.4</v>
      </c>
      <c r="M20" s="268">
        <f>L20*1.25</f>
        <v>2871.75</v>
      </c>
      <c r="N20" s="270">
        <f>SUM(L19:L20)</f>
        <v>3535.98</v>
      </c>
      <c r="O20" s="270">
        <f>SUM(M19:M20)</f>
        <v>4419.9750000000004</v>
      </c>
      <c r="P20" s="237"/>
      <c r="Q20" s="238"/>
      <c r="R20" s="237"/>
    </row>
    <row r="21" spans="1:18" s="23" customFormat="1" ht="22.5" customHeight="1">
      <c r="A21" s="19" t="s">
        <v>264</v>
      </c>
      <c r="B21" s="20"/>
      <c r="C21" s="32"/>
      <c r="D21" s="20"/>
      <c r="E21" s="33" t="s">
        <v>248</v>
      </c>
      <c r="F21" s="246"/>
      <c r="G21" s="247"/>
      <c r="H21" s="248"/>
      <c r="I21" s="248"/>
      <c r="J21" s="249"/>
      <c r="K21" s="249"/>
      <c r="L21" s="250"/>
      <c r="M21" s="250"/>
      <c r="N21" s="245"/>
      <c r="O21" s="251"/>
      <c r="P21" s="237"/>
      <c r="Q21" s="238"/>
      <c r="R21" s="237"/>
    </row>
    <row r="22" spans="1:18" s="23" customFormat="1" ht="21.75" customHeight="1">
      <c r="A22" s="24" t="s">
        <v>266</v>
      </c>
      <c r="B22" s="25"/>
      <c r="C22" s="42">
        <v>88316</v>
      </c>
      <c r="D22" s="42" t="s">
        <v>201</v>
      </c>
      <c r="E22" s="302" t="s">
        <v>256</v>
      </c>
      <c r="F22" s="267">
        <v>180</v>
      </c>
      <c r="G22" s="42" t="s">
        <v>251</v>
      </c>
      <c r="H22" s="268">
        <v>6.63</v>
      </c>
      <c r="I22" s="268">
        <v>3.44</v>
      </c>
      <c r="J22" s="268">
        <f>H22*F22</f>
        <v>1193.4000000000001</v>
      </c>
      <c r="K22" s="268">
        <f>I22*F22</f>
        <v>619.20000000000005</v>
      </c>
      <c r="L22" s="268">
        <f>K22+J22</f>
        <v>1812.6000000000001</v>
      </c>
      <c r="M22" s="268">
        <f>L22*1.25</f>
        <v>2265.75</v>
      </c>
      <c r="N22" s="270"/>
      <c r="O22" s="270"/>
      <c r="P22" s="311"/>
      <c r="Q22" s="238"/>
      <c r="R22" s="237"/>
    </row>
    <row r="23" spans="1:18" ht="48.75" customHeight="1">
      <c r="A23" s="24" t="s">
        <v>267</v>
      </c>
      <c r="B23" s="25"/>
      <c r="C23" s="42">
        <v>72840</v>
      </c>
      <c r="D23" s="42" t="s">
        <v>201</v>
      </c>
      <c r="E23" s="302" t="s">
        <v>249</v>
      </c>
      <c r="F23" s="267">
        <v>606.77</v>
      </c>
      <c r="G23" s="42" t="s">
        <v>250</v>
      </c>
      <c r="H23" s="268">
        <v>0.47</v>
      </c>
      <c r="I23" s="268"/>
      <c r="J23" s="268">
        <f>H23*F23</f>
        <v>285.18189999999998</v>
      </c>
      <c r="K23" s="268">
        <f>I23*F23</f>
        <v>0</v>
      </c>
      <c r="L23" s="268">
        <f>K23+J23</f>
        <v>285.18189999999998</v>
      </c>
      <c r="M23" s="268">
        <f>L23*1.25</f>
        <v>356.47737499999999</v>
      </c>
      <c r="N23" s="34">
        <f>SUM(L22:L23)</f>
        <v>2097.7819</v>
      </c>
      <c r="O23" s="34">
        <f>SUM(M22:M23)</f>
        <v>2622.2273749999999</v>
      </c>
      <c r="P23" s="309"/>
      <c r="Q23" s="232"/>
      <c r="R23" s="234"/>
    </row>
    <row r="24" spans="1:18" ht="21.75" customHeight="1">
      <c r="A24" s="19">
        <v>2</v>
      </c>
      <c r="B24" s="20"/>
      <c r="C24" s="32"/>
      <c r="D24" s="20"/>
      <c r="E24" s="33" t="s">
        <v>22</v>
      </c>
      <c r="F24" s="246"/>
      <c r="G24" s="247"/>
      <c r="H24" s="248"/>
      <c r="I24" s="248"/>
      <c r="J24" s="249"/>
      <c r="K24" s="249"/>
      <c r="L24" s="250"/>
      <c r="M24" s="250"/>
      <c r="N24" s="245"/>
      <c r="O24" s="251"/>
      <c r="P24" s="309"/>
      <c r="Q24" s="232"/>
      <c r="R24" s="234"/>
    </row>
    <row r="25" spans="1:18" ht="25.5" customHeight="1">
      <c r="A25" s="24" t="s">
        <v>27</v>
      </c>
      <c r="B25" s="25"/>
      <c r="C25" s="269">
        <v>72215</v>
      </c>
      <c r="D25" s="42" t="s">
        <v>201</v>
      </c>
      <c r="E25" s="24" t="s">
        <v>142</v>
      </c>
      <c r="F25" s="28">
        <v>9</v>
      </c>
      <c r="G25" s="25" t="s">
        <v>23</v>
      </c>
      <c r="H25" s="29">
        <v>0</v>
      </c>
      <c r="I25" s="29">
        <v>25.15</v>
      </c>
      <c r="J25" s="29">
        <f>(F25*H25)</f>
        <v>0</v>
      </c>
      <c r="K25" s="29">
        <f>(F25*I25)</f>
        <v>226.35</v>
      </c>
      <c r="L25" s="268">
        <f t="shared" si="0"/>
        <v>226.35</v>
      </c>
      <c r="M25" s="268">
        <f>L25*1.25</f>
        <v>282.9375</v>
      </c>
      <c r="N25" s="34"/>
      <c r="O25" s="34"/>
      <c r="P25" s="239"/>
      <c r="Q25" s="232"/>
      <c r="R25" s="234"/>
    </row>
    <row r="26" spans="1:18" ht="21.75" customHeight="1">
      <c r="A26" s="24" t="s">
        <v>30</v>
      </c>
      <c r="B26" s="25"/>
      <c r="C26" s="269">
        <v>72229</v>
      </c>
      <c r="D26" s="42" t="s">
        <v>201</v>
      </c>
      <c r="E26" s="24" t="s">
        <v>24</v>
      </c>
      <c r="F26" s="28">
        <v>100</v>
      </c>
      <c r="G26" s="25" t="s">
        <v>18</v>
      </c>
      <c r="H26" s="29">
        <v>0</v>
      </c>
      <c r="I26" s="29">
        <v>9.02</v>
      </c>
      <c r="J26" s="29">
        <f>(F26*H24)</f>
        <v>0</v>
      </c>
      <c r="K26" s="29">
        <f>(F26*I26)</f>
        <v>902</v>
      </c>
      <c r="L26" s="268">
        <f t="shared" si="0"/>
        <v>902</v>
      </c>
      <c r="M26" s="268">
        <f>L26*1.25</f>
        <v>1127.5</v>
      </c>
      <c r="N26" s="270"/>
      <c r="O26" s="270"/>
      <c r="P26" s="239"/>
      <c r="Q26" s="232"/>
      <c r="R26" s="234"/>
    </row>
    <row r="27" spans="1:18" ht="20.25" customHeight="1">
      <c r="A27" s="24" t="s">
        <v>31</v>
      </c>
      <c r="B27" s="25"/>
      <c r="C27" s="269">
        <v>72231</v>
      </c>
      <c r="D27" s="42" t="s">
        <v>201</v>
      </c>
      <c r="E27" s="24" t="s">
        <v>25</v>
      </c>
      <c r="F27" s="28">
        <v>100</v>
      </c>
      <c r="G27" s="25" t="s">
        <v>18</v>
      </c>
      <c r="H27" s="29">
        <v>0</v>
      </c>
      <c r="I27" s="29">
        <v>3.52</v>
      </c>
      <c r="J27" s="29">
        <f>(F27*H25)</f>
        <v>0</v>
      </c>
      <c r="K27" s="29">
        <f>(F27*I27)</f>
        <v>352</v>
      </c>
      <c r="L27" s="268">
        <f t="shared" si="0"/>
        <v>352</v>
      </c>
      <c r="M27" s="268">
        <f>L27*1.25</f>
        <v>440</v>
      </c>
      <c r="N27" s="270">
        <f>SUM(L25:L27)</f>
        <v>1480.35</v>
      </c>
      <c r="O27" s="270">
        <f>SUM(M25:M27)</f>
        <v>1850.4375</v>
      </c>
      <c r="P27" s="239"/>
      <c r="Q27" s="232"/>
      <c r="R27" s="234"/>
    </row>
    <row r="28" spans="1:18" ht="21" customHeight="1">
      <c r="A28" s="19">
        <v>3</v>
      </c>
      <c r="B28" s="20"/>
      <c r="C28" s="20"/>
      <c r="D28" s="20"/>
      <c r="E28" s="33" t="s">
        <v>26</v>
      </c>
      <c r="F28" s="246"/>
      <c r="G28" s="247"/>
      <c r="H28" s="248"/>
      <c r="I28" s="248"/>
      <c r="J28" s="249"/>
      <c r="K28" s="249"/>
      <c r="L28" s="250"/>
      <c r="M28" s="250"/>
      <c r="N28" s="245"/>
      <c r="O28" s="251"/>
      <c r="P28" s="232"/>
      <c r="Q28" s="232"/>
      <c r="R28" s="234"/>
    </row>
    <row r="29" spans="1:18" ht="21.75" customHeight="1">
      <c r="A29" s="24" t="s">
        <v>240</v>
      </c>
      <c r="B29" s="25"/>
      <c r="C29" s="25">
        <v>5651</v>
      </c>
      <c r="D29" s="42" t="s">
        <v>201</v>
      </c>
      <c r="E29" s="24" t="s">
        <v>93</v>
      </c>
      <c r="F29" s="28">
        <v>20</v>
      </c>
      <c r="G29" s="25" t="s">
        <v>18</v>
      </c>
      <c r="H29" s="29">
        <v>11.4</v>
      </c>
      <c r="I29" s="29">
        <v>13.67</v>
      </c>
      <c r="J29" s="29">
        <f t="shared" ref="J29:J36" si="1">(F29*H29)</f>
        <v>228</v>
      </c>
      <c r="K29" s="29">
        <f t="shared" ref="K29:K36" si="2">(F29*I29)</f>
        <v>273.39999999999998</v>
      </c>
      <c r="L29" s="268">
        <f t="shared" si="0"/>
        <v>501.4</v>
      </c>
      <c r="M29" s="268">
        <f t="shared" ref="M29:M36" si="3">L29*1.25</f>
        <v>626.75</v>
      </c>
      <c r="N29" s="90"/>
      <c r="O29" s="30"/>
      <c r="P29" s="239"/>
      <c r="Q29" s="232"/>
      <c r="R29" s="234"/>
    </row>
    <row r="30" spans="1:18" ht="21.75" customHeight="1">
      <c r="A30" s="24" t="s">
        <v>90</v>
      </c>
      <c r="B30" s="25"/>
      <c r="C30" s="25">
        <v>83532</v>
      </c>
      <c r="D30" s="42" t="s">
        <v>201</v>
      </c>
      <c r="E30" s="24" t="s">
        <v>94</v>
      </c>
      <c r="F30" s="28">
        <v>0.32</v>
      </c>
      <c r="G30" s="25" t="s">
        <v>23</v>
      </c>
      <c r="H30" s="29">
        <v>209.51</v>
      </c>
      <c r="I30" s="29">
        <v>85.57</v>
      </c>
      <c r="J30" s="29">
        <f t="shared" si="1"/>
        <v>67.043199999999999</v>
      </c>
      <c r="K30" s="29">
        <f t="shared" si="2"/>
        <v>27.382399999999997</v>
      </c>
      <c r="L30" s="268">
        <f t="shared" si="0"/>
        <v>94.425600000000003</v>
      </c>
      <c r="M30" s="268">
        <f t="shared" si="3"/>
        <v>118.03200000000001</v>
      </c>
      <c r="N30" s="90"/>
      <c r="O30" s="30"/>
      <c r="P30" s="239"/>
      <c r="Q30" s="232"/>
      <c r="R30" s="234"/>
    </row>
    <row r="31" spans="1:18" ht="21" customHeight="1">
      <c r="A31" s="24" t="s">
        <v>91</v>
      </c>
      <c r="B31" s="25"/>
      <c r="C31" s="25" t="s">
        <v>95</v>
      </c>
      <c r="D31" s="42" t="s">
        <v>201</v>
      </c>
      <c r="E31" s="24" t="s">
        <v>99</v>
      </c>
      <c r="F31" s="28">
        <v>1.9</v>
      </c>
      <c r="G31" s="25" t="s">
        <v>23</v>
      </c>
      <c r="H31" s="91">
        <v>326.99</v>
      </c>
      <c r="I31" s="91">
        <v>38.045999999999999</v>
      </c>
      <c r="J31" s="29">
        <f t="shared" si="1"/>
        <v>621.28099999999995</v>
      </c>
      <c r="K31" s="29">
        <f t="shared" si="2"/>
        <v>72.287399999999991</v>
      </c>
      <c r="L31" s="268">
        <f t="shared" si="0"/>
        <v>693.56839999999988</v>
      </c>
      <c r="M31" s="268">
        <f t="shared" si="3"/>
        <v>866.96049999999991</v>
      </c>
      <c r="N31" s="90"/>
      <c r="O31" s="30"/>
      <c r="P31" s="239"/>
      <c r="Q31" s="232"/>
      <c r="R31" s="234"/>
    </row>
    <row r="32" spans="1:18" s="23" customFormat="1" ht="30" customHeight="1">
      <c r="A32" s="24" t="s">
        <v>101</v>
      </c>
      <c r="B32" s="25"/>
      <c r="C32" s="25" t="s">
        <v>96</v>
      </c>
      <c r="D32" s="42" t="s">
        <v>201</v>
      </c>
      <c r="E32" s="24" t="s">
        <v>214</v>
      </c>
      <c r="F32" s="28">
        <v>1.9</v>
      </c>
      <c r="G32" s="25" t="s">
        <v>23</v>
      </c>
      <c r="H32" s="91">
        <v>322.22000000000003</v>
      </c>
      <c r="I32" s="91">
        <v>158.9</v>
      </c>
      <c r="J32" s="29">
        <f t="shared" si="1"/>
        <v>612.21800000000007</v>
      </c>
      <c r="K32" s="29">
        <f t="shared" si="2"/>
        <v>301.91000000000003</v>
      </c>
      <c r="L32" s="268">
        <f t="shared" si="0"/>
        <v>914.12800000000016</v>
      </c>
      <c r="M32" s="268">
        <f t="shared" si="3"/>
        <v>1142.6600000000003</v>
      </c>
      <c r="N32" s="90"/>
      <c r="O32" s="30"/>
      <c r="P32" s="238"/>
      <c r="Q32" s="238"/>
      <c r="R32" s="237"/>
    </row>
    <row r="33" spans="1:18" s="27" customFormat="1" ht="42.75" customHeight="1">
      <c r="A33" s="24" t="s">
        <v>102</v>
      </c>
      <c r="B33" s="25"/>
      <c r="C33" s="25" t="s">
        <v>95</v>
      </c>
      <c r="D33" s="42" t="s">
        <v>201</v>
      </c>
      <c r="E33" s="24" t="s">
        <v>97</v>
      </c>
      <c r="F33" s="28">
        <v>2</v>
      </c>
      <c r="G33" s="25" t="s">
        <v>23</v>
      </c>
      <c r="H33" s="91">
        <v>326.99</v>
      </c>
      <c r="I33" s="91">
        <v>38.840000000000003</v>
      </c>
      <c r="J33" s="29">
        <f t="shared" si="1"/>
        <v>653.98</v>
      </c>
      <c r="K33" s="29">
        <f t="shared" si="2"/>
        <v>77.680000000000007</v>
      </c>
      <c r="L33" s="268">
        <f t="shared" si="0"/>
        <v>731.66000000000008</v>
      </c>
      <c r="M33" s="268">
        <f t="shared" si="3"/>
        <v>914.57500000000005</v>
      </c>
      <c r="N33" s="90"/>
      <c r="O33" s="30"/>
      <c r="P33" s="239"/>
      <c r="Q33" s="232"/>
      <c r="R33" s="53"/>
    </row>
    <row r="34" spans="1:18" s="27" customFormat="1" ht="21">
      <c r="A34" s="24" t="s">
        <v>103</v>
      </c>
      <c r="B34" s="25"/>
      <c r="C34" s="25" t="s">
        <v>96</v>
      </c>
      <c r="D34" s="42" t="s">
        <v>201</v>
      </c>
      <c r="E34" s="24" t="s">
        <v>215</v>
      </c>
      <c r="F34" s="28">
        <v>2</v>
      </c>
      <c r="G34" s="25" t="s">
        <v>23</v>
      </c>
      <c r="H34" s="91">
        <v>322.22000000000003</v>
      </c>
      <c r="I34" s="91">
        <v>158.9</v>
      </c>
      <c r="J34" s="29">
        <f t="shared" si="1"/>
        <v>644.44000000000005</v>
      </c>
      <c r="K34" s="29">
        <f t="shared" si="2"/>
        <v>317.8</v>
      </c>
      <c r="L34" s="268">
        <f t="shared" si="0"/>
        <v>962.24</v>
      </c>
      <c r="M34" s="268">
        <f t="shared" si="3"/>
        <v>1202.8</v>
      </c>
      <c r="N34" s="90"/>
      <c r="O34" s="30"/>
      <c r="P34" s="239"/>
      <c r="Q34" s="232"/>
      <c r="R34" s="53"/>
    </row>
    <row r="35" spans="1:18" s="27" customFormat="1" ht="24.75" customHeight="1">
      <c r="A35" s="24" t="s">
        <v>104</v>
      </c>
      <c r="B35" s="25"/>
      <c r="C35" s="25">
        <v>5651</v>
      </c>
      <c r="D35" s="42" t="s">
        <v>201</v>
      </c>
      <c r="E35" s="24" t="s">
        <v>93</v>
      </c>
      <c r="F35" s="28">
        <v>28</v>
      </c>
      <c r="G35" s="25" t="s">
        <v>18</v>
      </c>
      <c r="H35" s="29">
        <v>11.4</v>
      </c>
      <c r="I35" s="29">
        <v>13.67</v>
      </c>
      <c r="J35" s="29">
        <f t="shared" si="1"/>
        <v>319.2</v>
      </c>
      <c r="K35" s="29">
        <f t="shared" si="2"/>
        <v>382.76</v>
      </c>
      <c r="L35" s="268">
        <f t="shared" si="0"/>
        <v>701.96</v>
      </c>
      <c r="M35" s="268">
        <f t="shared" si="3"/>
        <v>877.45</v>
      </c>
      <c r="N35" s="90"/>
      <c r="O35" s="30"/>
      <c r="P35" s="239"/>
      <c r="Q35" s="232"/>
      <c r="R35" s="53"/>
    </row>
    <row r="36" spans="1:18" s="27" customFormat="1" ht="30" customHeight="1">
      <c r="A36" s="24" t="s">
        <v>105</v>
      </c>
      <c r="B36" s="25" t="s">
        <v>32</v>
      </c>
      <c r="C36" s="25" t="s">
        <v>33</v>
      </c>
      <c r="D36" s="42" t="s">
        <v>201</v>
      </c>
      <c r="E36" s="24" t="s">
        <v>34</v>
      </c>
      <c r="F36" s="28">
        <v>15.5</v>
      </c>
      <c r="G36" s="25" t="s">
        <v>18</v>
      </c>
      <c r="H36" s="29">
        <v>2.78</v>
      </c>
      <c r="I36" s="29">
        <v>4</v>
      </c>
      <c r="J36" s="29">
        <f t="shared" si="1"/>
        <v>43.089999999999996</v>
      </c>
      <c r="K36" s="29">
        <f t="shared" si="2"/>
        <v>62</v>
      </c>
      <c r="L36" s="268">
        <f t="shared" si="0"/>
        <v>105.09</v>
      </c>
      <c r="M36" s="268">
        <f t="shared" si="3"/>
        <v>131.36250000000001</v>
      </c>
      <c r="N36" s="35">
        <f>SUM(L29:L36)</f>
        <v>4704.4719999999998</v>
      </c>
      <c r="O36" s="35">
        <f>SUM(M29:M36)</f>
        <v>5880.59</v>
      </c>
      <c r="P36" s="239"/>
      <c r="Q36" s="232"/>
      <c r="R36" s="53"/>
    </row>
    <row r="37" spans="1:18" s="27" customFormat="1" ht="21">
      <c r="A37" s="19">
        <v>4</v>
      </c>
      <c r="B37" s="20"/>
      <c r="C37" s="20"/>
      <c r="D37" s="20"/>
      <c r="E37" s="22" t="s">
        <v>35</v>
      </c>
      <c r="F37" s="246"/>
      <c r="G37" s="247"/>
      <c r="H37" s="248"/>
      <c r="I37" s="248"/>
      <c r="J37" s="249"/>
      <c r="K37" s="249"/>
      <c r="L37" s="250"/>
      <c r="M37" s="250"/>
      <c r="N37" s="245"/>
      <c r="O37" s="251"/>
      <c r="P37" s="309"/>
      <c r="Q37" s="232"/>
      <c r="R37" s="53"/>
    </row>
    <row r="38" spans="1:18" s="27" customFormat="1" ht="75">
      <c r="A38" s="24" t="s">
        <v>38</v>
      </c>
      <c r="B38" s="25" t="s">
        <v>36</v>
      </c>
      <c r="C38" s="25">
        <v>87503</v>
      </c>
      <c r="D38" s="42" t="s">
        <v>201</v>
      </c>
      <c r="E38" s="45" t="s">
        <v>268</v>
      </c>
      <c r="F38" s="28">
        <v>213.7</v>
      </c>
      <c r="G38" s="25" t="s">
        <v>18</v>
      </c>
      <c r="H38" s="29">
        <v>25.68</v>
      </c>
      <c r="I38" s="29">
        <v>17.12</v>
      </c>
      <c r="J38" s="29">
        <f>(F38*H38)</f>
        <v>5487.8159999999998</v>
      </c>
      <c r="K38" s="29">
        <f>(F38*I38)</f>
        <v>3658.5439999999999</v>
      </c>
      <c r="L38" s="268">
        <f t="shared" si="0"/>
        <v>9146.36</v>
      </c>
      <c r="M38" s="268">
        <f>L38*1.25</f>
        <v>11432.95</v>
      </c>
      <c r="N38" s="35">
        <f>SUM(L38:L38)</f>
        <v>9146.36</v>
      </c>
      <c r="O38" s="35">
        <f>SUM(M38:M38)</f>
        <v>11432.95</v>
      </c>
      <c r="P38" s="309"/>
      <c r="Q38" s="232"/>
      <c r="R38" s="53"/>
    </row>
    <row r="39" spans="1:18" s="27" customFormat="1" ht="26.25" customHeight="1">
      <c r="A39" s="19">
        <v>5</v>
      </c>
      <c r="B39" s="20"/>
      <c r="C39" s="21"/>
      <c r="D39" s="20"/>
      <c r="E39" s="22" t="s">
        <v>37</v>
      </c>
      <c r="F39" s="246"/>
      <c r="G39" s="247"/>
      <c r="H39" s="248"/>
      <c r="I39" s="248"/>
      <c r="J39" s="249"/>
      <c r="K39" s="249"/>
      <c r="L39" s="250"/>
      <c r="M39" s="250"/>
      <c r="N39" s="245"/>
      <c r="O39" s="251"/>
      <c r="P39" s="309"/>
      <c r="Q39" s="232"/>
      <c r="R39" s="53"/>
    </row>
    <row r="40" spans="1:18" ht="77.25" customHeight="1">
      <c r="A40" s="24" t="s">
        <v>73</v>
      </c>
      <c r="B40" s="25">
        <v>6501</v>
      </c>
      <c r="C40" s="47" t="s">
        <v>239</v>
      </c>
      <c r="D40" s="42" t="s">
        <v>201</v>
      </c>
      <c r="E40" s="45" t="s">
        <v>241</v>
      </c>
      <c r="F40" s="92">
        <v>142.33000000000001</v>
      </c>
      <c r="G40" s="39" t="s">
        <v>23</v>
      </c>
      <c r="H40" s="91">
        <f>0.66*63.64</f>
        <v>42.002400000000002</v>
      </c>
      <c r="I40" s="91">
        <f>0.34*63.64</f>
        <v>21.637600000000003</v>
      </c>
      <c r="J40" s="91">
        <f>(F40*H40)</f>
        <v>5978.2015920000003</v>
      </c>
      <c r="K40" s="91">
        <f>(F40*I40)</f>
        <v>3079.6796080000008</v>
      </c>
      <c r="L40" s="268">
        <f t="shared" si="0"/>
        <v>9057.8812000000016</v>
      </c>
      <c r="M40" s="268">
        <f>L40*1.25</f>
        <v>11322.351500000002</v>
      </c>
      <c r="N40" s="34"/>
      <c r="O40" s="38"/>
      <c r="P40" s="309"/>
      <c r="Q40" s="232"/>
      <c r="R40" s="234"/>
    </row>
    <row r="41" spans="1:18" s="23" customFormat="1" ht="40.5" customHeight="1">
      <c r="A41" s="24" t="s">
        <v>74</v>
      </c>
      <c r="B41" s="25"/>
      <c r="C41" s="47" t="s">
        <v>95</v>
      </c>
      <c r="D41" s="42" t="s">
        <v>201</v>
      </c>
      <c r="E41" s="93" t="s">
        <v>106</v>
      </c>
      <c r="F41" s="28">
        <v>2</v>
      </c>
      <c r="G41" s="25" t="s">
        <v>23</v>
      </c>
      <c r="H41" s="91">
        <v>326.99</v>
      </c>
      <c r="I41" s="91">
        <v>38.840000000000003</v>
      </c>
      <c r="J41" s="91">
        <f>(F41*H41)</f>
        <v>653.98</v>
      </c>
      <c r="K41" s="91">
        <f>(F41*I41)</f>
        <v>77.680000000000007</v>
      </c>
      <c r="L41" s="268">
        <f t="shared" si="0"/>
        <v>731.66000000000008</v>
      </c>
      <c r="M41" s="268">
        <f>L41*1.25</f>
        <v>914.57500000000005</v>
      </c>
      <c r="N41" s="34"/>
      <c r="O41" s="38"/>
      <c r="P41" s="310"/>
      <c r="Q41" s="238"/>
      <c r="R41" s="237"/>
    </row>
    <row r="42" spans="1:18" s="27" customFormat="1" ht="30" customHeight="1">
      <c r="A42" s="24" t="s">
        <v>75</v>
      </c>
      <c r="B42" s="25"/>
      <c r="C42" s="47" t="s">
        <v>96</v>
      </c>
      <c r="D42" s="42" t="s">
        <v>201</v>
      </c>
      <c r="E42" s="93" t="s">
        <v>216</v>
      </c>
      <c r="F42" s="28">
        <v>2</v>
      </c>
      <c r="G42" s="25" t="s">
        <v>23</v>
      </c>
      <c r="H42" s="91">
        <v>322.22000000000003</v>
      </c>
      <c r="I42" s="91">
        <v>158.9</v>
      </c>
      <c r="J42" s="91">
        <f>(F42*H42)</f>
        <v>644.44000000000005</v>
      </c>
      <c r="K42" s="91">
        <f>(F42*I42)</f>
        <v>317.8</v>
      </c>
      <c r="L42" s="268">
        <f t="shared" si="0"/>
        <v>962.24</v>
      </c>
      <c r="M42" s="268">
        <f>L42*1.25</f>
        <v>1202.8</v>
      </c>
      <c r="N42" s="34"/>
      <c r="O42" s="38"/>
      <c r="P42" s="309"/>
      <c r="Q42" s="232"/>
      <c r="R42" s="53"/>
    </row>
    <row r="43" spans="1:18" s="23" customFormat="1" ht="40.5" customHeight="1">
      <c r="A43" s="24" t="s">
        <v>110</v>
      </c>
      <c r="B43" s="25"/>
      <c r="C43" s="39" t="s">
        <v>108</v>
      </c>
      <c r="D43" s="42" t="s">
        <v>201</v>
      </c>
      <c r="E43" s="93" t="s">
        <v>217</v>
      </c>
      <c r="F43" s="92">
        <v>28</v>
      </c>
      <c r="G43" s="39"/>
      <c r="H43" s="91">
        <v>23.55</v>
      </c>
      <c r="I43" s="91">
        <v>21.98</v>
      </c>
      <c r="J43" s="91">
        <f>(F43*H43)</f>
        <v>659.4</v>
      </c>
      <c r="K43" s="91">
        <f>(F43*I43)</f>
        <v>615.44000000000005</v>
      </c>
      <c r="L43" s="268">
        <f t="shared" si="0"/>
        <v>1274.8400000000001</v>
      </c>
      <c r="M43" s="268">
        <f>L43*1.25</f>
        <v>1593.5500000000002</v>
      </c>
      <c r="N43" s="36">
        <f>SUM(L40:L43)</f>
        <v>12026.621200000001</v>
      </c>
      <c r="O43" s="35">
        <f>SUM(M40:M43)</f>
        <v>15033.276500000004</v>
      </c>
      <c r="P43" s="310"/>
      <c r="Q43" s="238"/>
      <c r="R43" s="237"/>
    </row>
    <row r="44" spans="1:18" s="27" customFormat="1" ht="23.25" customHeight="1">
      <c r="A44" s="19">
        <v>6</v>
      </c>
      <c r="B44" s="20"/>
      <c r="C44" s="20"/>
      <c r="D44" s="20"/>
      <c r="E44" s="33" t="s">
        <v>40</v>
      </c>
      <c r="F44" s="246"/>
      <c r="G44" s="247"/>
      <c r="H44" s="248"/>
      <c r="I44" s="248"/>
      <c r="J44" s="249"/>
      <c r="K44" s="249"/>
      <c r="L44" s="250"/>
      <c r="M44" s="250"/>
      <c r="N44" s="245"/>
      <c r="O44" s="251"/>
      <c r="P44" s="309"/>
      <c r="Q44" s="232"/>
      <c r="R44" s="53"/>
    </row>
    <row r="45" spans="1:18" s="27" customFormat="1" ht="21">
      <c r="A45" s="24" t="s">
        <v>41</v>
      </c>
      <c r="B45" s="25" t="s">
        <v>42</v>
      </c>
      <c r="C45" s="25" t="s">
        <v>43</v>
      </c>
      <c r="D45" s="42" t="s">
        <v>201</v>
      </c>
      <c r="E45" s="24" t="s">
        <v>44</v>
      </c>
      <c r="F45" s="28">
        <v>7.11</v>
      </c>
      <c r="G45" s="25" t="s">
        <v>23</v>
      </c>
      <c r="H45" s="29">
        <v>52.4</v>
      </c>
      <c r="I45" s="29">
        <v>15.65</v>
      </c>
      <c r="J45" s="29">
        <f>(F45*H45)</f>
        <v>372.56400000000002</v>
      </c>
      <c r="K45" s="29">
        <f>(F45*I45)</f>
        <v>111.2715</v>
      </c>
      <c r="L45" s="268">
        <f t="shared" si="0"/>
        <v>483.83550000000002</v>
      </c>
      <c r="M45" s="268">
        <f>L45*1.25</f>
        <v>604.79437500000006</v>
      </c>
      <c r="N45" s="37"/>
      <c r="O45" s="26"/>
      <c r="P45" s="309"/>
      <c r="Q45" s="232"/>
      <c r="R45" s="53"/>
    </row>
    <row r="46" spans="1:18" s="27" customFormat="1" ht="44.25" customHeight="1">
      <c r="A46" s="24" t="s">
        <v>45</v>
      </c>
      <c r="B46" s="25" t="s">
        <v>46</v>
      </c>
      <c r="C46" s="125" t="s">
        <v>46</v>
      </c>
      <c r="D46" s="42" t="s">
        <v>201</v>
      </c>
      <c r="E46" s="45" t="s">
        <v>238</v>
      </c>
      <c r="F46" s="28">
        <v>142.33000000000001</v>
      </c>
      <c r="G46" s="25" t="s">
        <v>18</v>
      </c>
      <c r="H46" s="29">
        <v>10.09</v>
      </c>
      <c r="I46" s="29">
        <v>11.84</v>
      </c>
      <c r="J46" s="29">
        <f>(F46*H46)</f>
        <v>1436.1097000000002</v>
      </c>
      <c r="K46" s="29">
        <f>(F46*I46)</f>
        <v>1685.1872000000001</v>
      </c>
      <c r="L46" s="268">
        <f t="shared" si="0"/>
        <v>3121.2969000000003</v>
      </c>
      <c r="M46" s="268">
        <f>L46*1.25</f>
        <v>3901.6211250000006</v>
      </c>
      <c r="N46" s="35">
        <f>SUM(L45:L46)</f>
        <v>3605.1324000000004</v>
      </c>
      <c r="O46" s="35">
        <f>SUM(M45:M46)</f>
        <v>4506.415500000001</v>
      </c>
      <c r="P46" s="309"/>
      <c r="Q46" s="232"/>
      <c r="R46" s="53"/>
    </row>
    <row r="47" spans="1:18" s="27" customFormat="1" ht="21">
      <c r="A47" s="19">
        <v>7</v>
      </c>
      <c r="B47" s="20"/>
      <c r="C47" s="20"/>
      <c r="D47" s="20"/>
      <c r="E47" s="33" t="s">
        <v>48</v>
      </c>
      <c r="F47" s="246"/>
      <c r="G47" s="247"/>
      <c r="H47" s="248"/>
      <c r="I47" s="248"/>
      <c r="J47" s="249"/>
      <c r="K47" s="249"/>
      <c r="L47" s="250"/>
      <c r="M47" s="250"/>
      <c r="N47" s="245"/>
      <c r="O47" s="251"/>
      <c r="P47" s="309"/>
      <c r="Q47" s="232"/>
      <c r="R47" s="53"/>
    </row>
    <row r="48" spans="1:18" s="23" customFormat="1" ht="62.25" customHeight="1">
      <c r="A48" s="24" t="s">
        <v>49</v>
      </c>
      <c r="B48" s="25" t="s">
        <v>50</v>
      </c>
      <c r="C48" s="39">
        <v>87878</v>
      </c>
      <c r="D48" s="42" t="s">
        <v>201</v>
      </c>
      <c r="E48" s="93" t="s">
        <v>236</v>
      </c>
      <c r="F48" s="92">
        <v>385</v>
      </c>
      <c r="G48" s="39" t="s">
        <v>18</v>
      </c>
      <c r="H48" s="91">
        <v>1.49</v>
      </c>
      <c r="I48" s="91">
        <v>0.95499999999999996</v>
      </c>
      <c r="J48" s="91">
        <f>(F48*H48)</f>
        <v>573.65</v>
      </c>
      <c r="K48" s="91">
        <f>(F48*I48)</f>
        <v>367.67500000000001</v>
      </c>
      <c r="L48" s="29">
        <f t="shared" si="0"/>
        <v>941.32500000000005</v>
      </c>
      <c r="M48" s="29">
        <f>L48*1.25</f>
        <v>1176.65625</v>
      </c>
      <c r="N48" s="34"/>
      <c r="O48" s="38"/>
      <c r="P48" s="310"/>
      <c r="Q48" s="238"/>
      <c r="R48" s="237"/>
    </row>
    <row r="49" spans="1:18" s="27" customFormat="1" ht="78.75" customHeight="1">
      <c r="A49" s="24" t="s">
        <v>173</v>
      </c>
      <c r="B49" s="25"/>
      <c r="C49" s="25">
        <v>87527</v>
      </c>
      <c r="D49" s="42" t="s">
        <v>201</v>
      </c>
      <c r="E49" s="45" t="s">
        <v>237</v>
      </c>
      <c r="F49" s="28">
        <v>72</v>
      </c>
      <c r="G49" s="25" t="s">
        <v>18</v>
      </c>
      <c r="H49" s="91">
        <f>0.55*21.55</f>
        <v>11.852500000000001</v>
      </c>
      <c r="I49" s="91">
        <f>0.45*21.55</f>
        <v>9.6974999999999998</v>
      </c>
      <c r="J49" s="91">
        <f>(F49*H49)</f>
        <v>853.38000000000011</v>
      </c>
      <c r="K49" s="91">
        <f>(F49*I49)</f>
        <v>698.22</v>
      </c>
      <c r="L49" s="29">
        <f>(J49+K49)</f>
        <v>1551.6000000000001</v>
      </c>
      <c r="M49" s="29">
        <f>L49*1.25</f>
        <v>1939.5000000000002</v>
      </c>
      <c r="N49" s="270"/>
      <c r="O49" s="304"/>
      <c r="P49" s="309"/>
      <c r="Q49" s="232"/>
      <c r="R49" s="53"/>
    </row>
    <row r="50" spans="1:18" ht="79.5" customHeight="1">
      <c r="A50" s="24" t="s">
        <v>175</v>
      </c>
      <c r="B50" s="25"/>
      <c r="C50" s="25">
        <v>87267</v>
      </c>
      <c r="D50" s="42" t="s">
        <v>201</v>
      </c>
      <c r="E50" s="45" t="s">
        <v>218</v>
      </c>
      <c r="F50" s="28">
        <v>72</v>
      </c>
      <c r="G50" s="25" t="s">
        <v>18</v>
      </c>
      <c r="H50" s="29">
        <v>21.48</v>
      </c>
      <c r="I50" s="29">
        <v>12.08</v>
      </c>
      <c r="J50" s="91">
        <f>(F50*H50)</f>
        <v>1546.56</v>
      </c>
      <c r="K50" s="91">
        <f>(F50*I50)</f>
        <v>869.76</v>
      </c>
      <c r="L50" s="29">
        <f>(J50+K50)</f>
        <v>2416.3199999999997</v>
      </c>
      <c r="M50" s="29">
        <f>L50*1.25</f>
        <v>3020.3999999999996</v>
      </c>
      <c r="N50" s="35">
        <f>SUM(L48:L50)</f>
        <v>4909.2449999999999</v>
      </c>
      <c r="O50" s="34">
        <f>SUM(M48:M50)</f>
        <v>6136.5562499999996</v>
      </c>
      <c r="P50" s="239"/>
      <c r="Q50" s="232"/>
      <c r="R50" s="234"/>
    </row>
    <row r="51" spans="1:18" s="23" customFormat="1" ht="23.25" customHeight="1">
      <c r="A51" s="219">
        <v>8</v>
      </c>
      <c r="B51" s="220"/>
      <c r="C51" s="220"/>
      <c r="D51" s="220"/>
      <c r="E51" s="303" t="s">
        <v>172</v>
      </c>
      <c r="F51" s="246"/>
      <c r="G51" s="247"/>
      <c r="H51" s="248"/>
      <c r="I51" s="248"/>
      <c r="J51" s="249"/>
      <c r="K51" s="249"/>
      <c r="L51" s="250"/>
      <c r="M51" s="250"/>
      <c r="N51" s="245"/>
      <c r="O51" s="251"/>
      <c r="P51" s="238"/>
      <c r="Q51" s="238"/>
      <c r="R51" s="237"/>
    </row>
    <row r="52" spans="1:18" s="27" customFormat="1" ht="52.5" customHeight="1">
      <c r="A52" s="24" t="s">
        <v>77</v>
      </c>
      <c r="B52" s="25"/>
      <c r="C52" s="25" t="s">
        <v>202</v>
      </c>
      <c r="D52" s="42" t="s">
        <v>201</v>
      </c>
      <c r="E52" s="45" t="s">
        <v>219</v>
      </c>
      <c r="F52" s="28">
        <v>16.95</v>
      </c>
      <c r="G52" s="25" t="s">
        <v>18</v>
      </c>
      <c r="H52" s="29">
        <v>36.39</v>
      </c>
      <c r="I52" s="29">
        <v>11.49</v>
      </c>
      <c r="J52" s="91">
        <f>(F52*H52)</f>
        <v>616.81049999999993</v>
      </c>
      <c r="K52" s="91">
        <f>(F52*I52)</f>
        <v>194.75549999999998</v>
      </c>
      <c r="L52" s="29">
        <f>(J52+K52)</f>
        <v>811.56599999999992</v>
      </c>
      <c r="M52" s="29">
        <f>L52*1.25</f>
        <v>1014.4574999999999</v>
      </c>
      <c r="N52" s="35">
        <f>SUM(L52)</f>
        <v>811.56599999999992</v>
      </c>
      <c r="O52" s="34">
        <f>SUM(M52)</f>
        <v>1014.4574999999999</v>
      </c>
      <c r="P52" s="239"/>
      <c r="Q52" s="232"/>
      <c r="R52" s="53"/>
    </row>
    <row r="53" spans="1:18" s="27" customFormat="1" ht="22.5" customHeight="1">
      <c r="A53" s="19">
        <v>9</v>
      </c>
      <c r="B53" s="20"/>
      <c r="C53" s="20"/>
      <c r="D53" s="20"/>
      <c r="E53" s="22" t="s">
        <v>52</v>
      </c>
      <c r="F53" s="246"/>
      <c r="G53" s="247"/>
      <c r="H53" s="248"/>
      <c r="I53" s="248"/>
      <c r="J53" s="249"/>
      <c r="K53" s="249"/>
      <c r="L53" s="250"/>
      <c r="M53" s="250"/>
      <c r="N53" s="245"/>
      <c r="O53" s="251"/>
      <c r="P53" s="239"/>
      <c r="Q53" s="232"/>
      <c r="R53" s="53"/>
    </row>
    <row r="54" spans="1:18" s="27" customFormat="1" ht="25.5" customHeight="1">
      <c r="A54" s="24" t="s">
        <v>53</v>
      </c>
      <c r="B54" s="24" t="s">
        <v>92</v>
      </c>
      <c r="C54" s="25">
        <v>6103</v>
      </c>
      <c r="D54" s="42" t="s">
        <v>201</v>
      </c>
      <c r="E54" s="24" t="s">
        <v>55</v>
      </c>
      <c r="F54" s="28">
        <v>6.72</v>
      </c>
      <c r="G54" s="25" t="s">
        <v>18</v>
      </c>
      <c r="H54" s="29">
        <v>137</v>
      </c>
      <c r="I54" s="29">
        <v>22.31</v>
      </c>
      <c r="J54" s="29">
        <f>(F54*H54)</f>
        <v>920.64</v>
      </c>
      <c r="K54" s="29">
        <f>(F54*I54)</f>
        <v>149.92319999999998</v>
      </c>
      <c r="L54" s="268">
        <f t="shared" si="0"/>
        <v>1070.5632000000001</v>
      </c>
      <c r="M54" s="268">
        <f>L54*1.25</f>
        <v>1338.2040000000002</v>
      </c>
      <c r="N54" s="37"/>
      <c r="O54" s="26"/>
      <c r="P54" s="239"/>
      <c r="Q54" s="232"/>
      <c r="R54" s="53"/>
    </row>
    <row r="55" spans="1:18" s="27" customFormat="1" ht="26.25" customHeight="1">
      <c r="A55" s="24" t="s">
        <v>177</v>
      </c>
      <c r="B55" s="25">
        <v>6103</v>
      </c>
      <c r="C55" s="39">
        <v>68054</v>
      </c>
      <c r="D55" s="42" t="s">
        <v>201</v>
      </c>
      <c r="E55" s="24" t="s">
        <v>56</v>
      </c>
      <c r="F55" s="28">
        <v>6</v>
      </c>
      <c r="G55" s="25" t="s">
        <v>18</v>
      </c>
      <c r="H55" s="29">
        <v>122.62</v>
      </c>
      <c r="I55" s="29">
        <v>32.6</v>
      </c>
      <c r="J55" s="29">
        <f>(F55*H55)</f>
        <v>735.72</v>
      </c>
      <c r="K55" s="29">
        <f>(F55*I55)</f>
        <v>195.60000000000002</v>
      </c>
      <c r="L55" s="268">
        <f t="shared" si="0"/>
        <v>931.32</v>
      </c>
      <c r="M55" s="268">
        <f>L55*1.25</f>
        <v>1164.1500000000001</v>
      </c>
      <c r="N55" s="35">
        <f>SUM(L54:L55)</f>
        <v>2001.8832000000002</v>
      </c>
      <c r="O55" s="35">
        <f>SUM(M54:M55)</f>
        <v>2502.3540000000003</v>
      </c>
      <c r="P55" s="232"/>
      <c r="Q55" s="232"/>
      <c r="R55" s="53"/>
    </row>
    <row r="56" spans="1:18" s="27" customFormat="1" ht="21">
      <c r="A56" s="19">
        <v>10</v>
      </c>
      <c r="B56" s="20"/>
      <c r="C56" s="32"/>
      <c r="D56" s="32"/>
      <c r="E56" s="40" t="s">
        <v>57</v>
      </c>
      <c r="F56" s="246"/>
      <c r="G56" s="247"/>
      <c r="H56" s="248"/>
      <c r="I56" s="248"/>
      <c r="J56" s="249"/>
      <c r="K56" s="249"/>
      <c r="L56" s="250"/>
      <c r="M56" s="250"/>
      <c r="N56" s="245"/>
      <c r="O56" s="251"/>
      <c r="P56" s="239"/>
      <c r="Q56" s="232"/>
      <c r="R56" s="53"/>
    </row>
    <row r="57" spans="1:18" s="23" customFormat="1" ht="30" customHeight="1">
      <c r="A57" s="24" t="s">
        <v>58</v>
      </c>
      <c r="B57" s="25">
        <v>72117</v>
      </c>
      <c r="C57" s="25">
        <v>72117</v>
      </c>
      <c r="D57" s="42" t="s">
        <v>201</v>
      </c>
      <c r="E57" s="24" t="s">
        <v>59</v>
      </c>
      <c r="F57" s="28">
        <v>6.72</v>
      </c>
      <c r="G57" s="25" t="s">
        <v>18</v>
      </c>
      <c r="H57" s="29">
        <v>66.2</v>
      </c>
      <c r="I57" s="29">
        <v>8.19</v>
      </c>
      <c r="J57" s="29">
        <f>(F57*H57)</f>
        <v>444.86399999999998</v>
      </c>
      <c r="K57" s="29">
        <f>(F57*I57)</f>
        <v>55.036799999999992</v>
      </c>
      <c r="L57" s="268">
        <f t="shared" si="0"/>
        <v>499.90079999999995</v>
      </c>
      <c r="M57" s="268">
        <f>L57*1.25</f>
        <v>624.87599999999998</v>
      </c>
      <c r="N57" s="41">
        <f>SUM(L57:L57)</f>
        <v>499.90079999999995</v>
      </c>
      <c r="O57" s="41">
        <f>SUM(M57:M57)</f>
        <v>624.87599999999998</v>
      </c>
      <c r="P57" s="238"/>
      <c r="Q57" s="238"/>
      <c r="R57" s="237"/>
    </row>
    <row r="58" spans="1:18" s="27" customFormat="1" ht="30" customHeight="1">
      <c r="A58" s="104">
        <v>11</v>
      </c>
      <c r="B58" s="105"/>
      <c r="C58" s="20"/>
      <c r="D58" s="20"/>
      <c r="E58" s="22" t="s">
        <v>63</v>
      </c>
      <c r="F58" s="246"/>
      <c r="G58" s="247"/>
      <c r="H58" s="248"/>
      <c r="I58" s="248"/>
      <c r="J58" s="249"/>
      <c r="K58" s="249"/>
      <c r="L58" s="250"/>
      <c r="M58" s="250"/>
      <c r="N58" s="245"/>
      <c r="O58" s="251"/>
      <c r="P58" s="239"/>
      <c r="Q58" s="232"/>
      <c r="R58" s="53"/>
    </row>
    <row r="59" spans="1:18" ht="30" customHeight="1">
      <c r="A59" s="118"/>
      <c r="B59" s="271">
        <v>12039</v>
      </c>
      <c r="C59" s="271"/>
      <c r="D59" s="271"/>
      <c r="E59" s="108" t="s">
        <v>113</v>
      </c>
      <c r="F59" s="109"/>
      <c r="G59" s="272"/>
      <c r="H59" s="273"/>
      <c r="I59" s="273"/>
      <c r="J59" s="274"/>
      <c r="K59" s="274"/>
      <c r="L59" s="268"/>
      <c r="M59" s="268"/>
      <c r="N59" s="103"/>
      <c r="O59" s="26"/>
      <c r="P59" s="239"/>
      <c r="Q59" s="232"/>
      <c r="R59" s="234"/>
    </row>
    <row r="60" spans="1:18" s="23" customFormat="1" ht="24.75" customHeight="1">
      <c r="A60" s="24" t="s">
        <v>60</v>
      </c>
      <c r="B60" s="44"/>
      <c r="C60" s="44">
        <v>83387</v>
      </c>
      <c r="D60" s="42" t="s">
        <v>201</v>
      </c>
      <c r="E60" s="98" t="s">
        <v>114</v>
      </c>
      <c r="F60" s="96">
        <v>21</v>
      </c>
      <c r="G60" s="275" t="s">
        <v>195</v>
      </c>
      <c r="H60" s="48">
        <v>1.17</v>
      </c>
      <c r="I60" s="49">
        <v>3.64</v>
      </c>
      <c r="J60" s="29">
        <f t="shared" ref="J60:J70" si="4">(F60*H60)</f>
        <v>24.57</v>
      </c>
      <c r="K60" s="29">
        <f t="shared" ref="K60:K70" si="5">(F60*I60)</f>
        <v>76.44</v>
      </c>
      <c r="L60" s="268">
        <f t="shared" si="0"/>
        <v>101.00999999999999</v>
      </c>
      <c r="M60" s="268">
        <f>L60*1.25</f>
        <v>126.26249999999999</v>
      </c>
      <c r="N60" s="34"/>
      <c r="O60" s="30"/>
      <c r="P60" s="238"/>
      <c r="Q60" s="238"/>
      <c r="R60" s="237"/>
    </row>
    <row r="61" spans="1:18" s="27" customFormat="1" ht="22.5" customHeight="1">
      <c r="A61" s="24" t="s">
        <v>61</v>
      </c>
      <c r="B61" s="44">
        <v>2390</v>
      </c>
      <c r="C61" s="44">
        <v>83388</v>
      </c>
      <c r="D61" s="42" t="s">
        <v>201</v>
      </c>
      <c r="E61" s="98" t="s">
        <v>115</v>
      </c>
      <c r="F61" s="96">
        <v>13</v>
      </c>
      <c r="G61" s="275" t="s">
        <v>195</v>
      </c>
      <c r="H61" s="48">
        <v>3.18</v>
      </c>
      <c r="I61" s="49">
        <v>3.64</v>
      </c>
      <c r="J61" s="29">
        <f t="shared" si="4"/>
        <v>41.34</v>
      </c>
      <c r="K61" s="29">
        <f t="shared" si="5"/>
        <v>47.32</v>
      </c>
      <c r="L61" s="268">
        <f t="shared" si="0"/>
        <v>88.66</v>
      </c>
      <c r="M61" s="268">
        <f>L61*1.25</f>
        <v>110.82499999999999</v>
      </c>
      <c r="N61" s="34"/>
      <c r="O61" s="30"/>
      <c r="P61" s="239"/>
      <c r="Q61" s="232"/>
      <c r="R61" s="53"/>
    </row>
    <row r="62" spans="1:18" s="23" customFormat="1" ht="24.75" customHeight="1">
      <c r="A62" s="24"/>
      <c r="B62" s="44"/>
      <c r="C62" s="44"/>
      <c r="D62" s="44"/>
      <c r="E62" s="97" t="s">
        <v>116</v>
      </c>
      <c r="F62" s="96"/>
      <c r="G62" s="275"/>
      <c r="H62" s="48"/>
      <c r="I62" s="49"/>
      <c r="J62" s="29"/>
      <c r="K62" s="29"/>
      <c r="L62" s="268"/>
      <c r="M62" s="268"/>
      <c r="N62" s="34"/>
      <c r="O62" s="30"/>
      <c r="P62" s="238"/>
      <c r="Q62" s="238"/>
      <c r="R62" s="237"/>
    </row>
    <row r="63" spans="1:18" s="27" customFormat="1" ht="42" customHeight="1">
      <c r="A63" s="24" t="s">
        <v>62</v>
      </c>
      <c r="B63" s="44"/>
      <c r="C63" s="44" t="s">
        <v>136</v>
      </c>
      <c r="D63" s="42" t="s">
        <v>201</v>
      </c>
      <c r="E63" s="101" t="s">
        <v>117</v>
      </c>
      <c r="F63" s="99">
        <v>246.6</v>
      </c>
      <c r="G63" s="275" t="s">
        <v>29</v>
      </c>
      <c r="H63" s="48">
        <v>0.8</v>
      </c>
      <c r="I63" s="49">
        <v>0.95</v>
      </c>
      <c r="J63" s="29">
        <f>(F63*H63)</f>
        <v>197.28</v>
      </c>
      <c r="K63" s="29">
        <f>(F63*I63)</f>
        <v>234.26999999999998</v>
      </c>
      <c r="L63" s="268">
        <f t="shared" si="0"/>
        <v>431.54999999999995</v>
      </c>
      <c r="M63" s="268">
        <f>L63*1.25</f>
        <v>539.4375</v>
      </c>
      <c r="N63" s="34"/>
      <c r="O63" s="30"/>
      <c r="P63" s="239"/>
      <c r="Q63" s="232"/>
      <c r="R63" s="53"/>
    </row>
    <row r="64" spans="1:18" ht="41.25" customHeight="1">
      <c r="A64" s="84" t="s">
        <v>79</v>
      </c>
      <c r="B64" s="111">
        <v>1872</v>
      </c>
      <c r="C64" s="112" t="s">
        <v>137</v>
      </c>
      <c r="D64" s="42" t="s">
        <v>201</v>
      </c>
      <c r="E64" s="113" t="s">
        <v>118</v>
      </c>
      <c r="F64" s="114">
        <v>276.3</v>
      </c>
      <c r="G64" s="115" t="s">
        <v>29</v>
      </c>
      <c r="H64" s="116">
        <v>1.1399999999999999</v>
      </c>
      <c r="I64" s="117">
        <v>1.173</v>
      </c>
      <c r="J64" s="91">
        <f>(F64*H64)</f>
        <v>314.98199999999997</v>
      </c>
      <c r="K64" s="91">
        <f>(F64*I64)</f>
        <v>324.09990000000005</v>
      </c>
      <c r="L64" s="268">
        <f t="shared" si="0"/>
        <v>639.08190000000002</v>
      </c>
      <c r="M64" s="268">
        <f>L64*1.25</f>
        <v>798.85237500000005</v>
      </c>
      <c r="N64" s="51"/>
      <c r="O64" s="52"/>
      <c r="P64" s="239"/>
      <c r="Q64" s="232"/>
      <c r="R64" s="234"/>
    </row>
    <row r="65" spans="1:18" ht="27" customHeight="1">
      <c r="A65" s="118"/>
      <c r="B65" s="276"/>
      <c r="C65" s="271"/>
      <c r="D65" s="271"/>
      <c r="E65" s="108" t="s">
        <v>119</v>
      </c>
      <c r="F65" s="109"/>
      <c r="G65" s="272"/>
      <c r="H65" s="273"/>
      <c r="I65" s="273"/>
      <c r="J65" s="274"/>
      <c r="K65" s="274"/>
      <c r="L65" s="268"/>
      <c r="M65" s="268"/>
      <c r="N65" s="110"/>
      <c r="O65" s="52"/>
      <c r="P65" s="239"/>
      <c r="Q65" s="232"/>
      <c r="R65" s="234"/>
    </row>
    <row r="66" spans="1:18" ht="21">
      <c r="A66" s="89" t="s">
        <v>80</v>
      </c>
      <c r="B66" s="277">
        <v>7529</v>
      </c>
      <c r="C66" s="278">
        <v>72335</v>
      </c>
      <c r="D66" s="42" t="s">
        <v>201</v>
      </c>
      <c r="E66" s="106" t="s">
        <v>120</v>
      </c>
      <c r="F66" s="107">
        <v>1</v>
      </c>
      <c r="G66" s="279" t="s">
        <v>195</v>
      </c>
      <c r="H66" s="280">
        <v>1.54</v>
      </c>
      <c r="I66" s="281">
        <v>1.083</v>
      </c>
      <c r="J66" s="268">
        <f t="shared" si="4"/>
        <v>1.54</v>
      </c>
      <c r="K66" s="268">
        <f t="shared" si="5"/>
        <v>1.083</v>
      </c>
      <c r="L66" s="268">
        <f t="shared" si="0"/>
        <v>2.6230000000000002</v>
      </c>
      <c r="M66" s="268">
        <f t="shared" ref="M66:M71" si="6">L66*1.25</f>
        <v>3.2787500000000005</v>
      </c>
      <c r="N66" s="51"/>
      <c r="O66" s="52"/>
      <c r="P66" s="239"/>
      <c r="Q66" s="232"/>
      <c r="R66" s="234"/>
    </row>
    <row r="67" spans="1:18" ht="21">
      <c r="A67" s="24" t="s">
        <v>81</v>
      </c>
      <c r="B67" s="50">
        <v>7550</v>
      </c>
      <c r="C67" s="44">
        <v>72335</v>
      </c>
      <c r="D67" s="42" t="s">
        <v>201</v>
      </c>
      <c r="E67" s="98" t="s">
        <v>121</v>
      </c>
      <c r="F67" s="96">
        <v>20</v>
      </c>
      <c r="G67" s="275" t="s">
        <v>195</v>
      </c>
      <c r="H67" s="48">
        <v>1.54</v>
      </c>
      <c r="I67" s="49">
        <v>1.08</v>
      </c>
      <c r="J67" s="29">
        <f t="shared" si="4"/>
        <v>30.8</v>
      </c>
      <c r="K67" s="29">
        <f t="shared" si="5"/>
        <v>21.6</v>
      </c>
      <c r="L67" s="268">
        <f t="shared" si="0"/>
        <v>52.400000000000006</v>
      </c>
      <c r="M67" s="268">
        <f t="shared" si="6"/>
        <v>65.5</v>
      </c>
      <c r="N67" s="51"/>
      <c r="O67" s="52"/>
      <c r="P67" s="239"/>
      <c r="Q67" s="232"/>
      <c r="R67" s="234"/>
    </row>
    <row r="68" spans="1:18" s="53" customFormat="1" ht="21">
      <c r="A68" s="24" t="s">
        <v>82</v>
      </c>
      <c r="B68" s="44">
        <v>3799</v>
      </c>
      <c r="C68" s="44">
        <v>72331</v>
      </c>
      <c r="D68" s="42" t="s">
        <v>201</v>
      </c>
      <c r="E68" s="98" t="s">
        <v>122</v>
      </c>
      <c r="F68" s="100">
        <v>9</v>
      </c>
      <c r="G68" s="275" t="s">
        <v>195</v>
      </c>
      <c r="H68" s="48">
        <v>3.3050000000000002</v>
      </c>
      <c r="I68" s="49">
        <v>4.9800000000000004</v>
      </c>
      <c r="J68" s="29">
        <f t="shared" si="4"/>
        <v>29.745000000000001</v>
      </c>
      <c r="K68" s="29">
        <f t="shared" si="5"/>
        <v>44.820000000000007</v>
      </c>
      <c r="L68" s="268">
        <f t="shared" si="0"/>
        <v>74.565000000000012</v>
      </c>
      <c r="M68" s="268">
        <f t="shared" si="6"/>
        <v>93.206250000000011</v>
      </c>
      <c r="N68" s="34"/>
      <c r="O68" s="30"/>
      <c r="P68" s="239"/>
      <c r="Q68" s="232"/>
    </row>
    <row r="69" spans="1:18" s="53" customFormat="1" ht="30" customHeight="1">
      <c r="A69" s="24" t="s">
        <v>83</v>
      </c>
      <c r="B69" s="44">
        <v>939</v>
      </c>
      <c r="C69" s="44">
        <v>83540</v>
      </c>
      <c r="D69" s="42" t="s">
        <v>201</v>
      </c>
      <c r="E69" s="98" t="s">
        <v>123</v>
      </c>
      <c r="F69" s="100">
        <v>1</v>
      </c>
      <c r="G69" s="275" t="s">
        <v>195</v>
      </c>
      <c r="H69" s="48">
        <v>5.15</v>
      </c>
      <c r="I69" s="49">
        <v>4.84</v>
      </c>
      <c r="J69" s="29">
        <f t="shared" si="4"/>
        <v>5.15</v>
      </c>
      <c r="K69" s="29">
        <f t="shared" si="5"/>
        <v>4.84</v>
      </c>
      <c r="L69" s="268">
        <f t="shared" si="0"/>
        <v>9.99</v>
      </c>
      <c r="M69" s="268">
        <f t="shared" si="6"/>
        <v>12.487500000000001</v>
      </c>
      <c r="N69" s="34"/>
      <c r="O69" s="30"/>
      <c r="P69" s="239"/>
      <c r="Q69" s="232"/>
    </row>
    <row r="70" spans="1:18" s="53" customFormat="1" ht="30" customHeight="1">
      <c r="A70" s="24" t="s">
        <v>84</v>
      </c>
      <c r="B70" s="44">
        <v>944</v>
      </c>
      <c r="C70" s="44">
        <v>83540</v>
      </c>
      <c r="D70" s="42" t="s">
        <v>201</v>
      </c>
      <c r="E70" s="98" t="s">
        <v>124</v>
      </c>
      <c r="F70" s="100">
        <v>15</v>
      </c>
      <c r="G70" s="275" t="s">
        <v>195</v>
      </c>
      <c r="H70" s="48">
        <v>5.15</v>
      </c>
      <c r="I70" s="49">
        <v>4.84</v>
      </c>
      <c r="J70" s="29">
        <f t="shared" si="4"/>
        <v>77.25</v>
      </c>
      <c r="K70" s="29">
        <f t="shared" si="5"/>
        <v>72.599999999999994</v>
      </c>
      <c r="L70" s="268">
        <f t="shared" si="0"/>
        <v>149.85</v>
      </c>
      <c r="M70" s="268">
        <f t="shared" si="6"/>
        <v>187.3125</v>
      </c>
      <c r="N70" s="34"/>
      <c r="O70" s="30"/>
      <c r="P70" s="239"/>
      <c r="Q70" s="232"/>
    </row>
    <row r="71" spans="1:18" s="53" customFormat="1" ht="30" customHeight="1">
      <c r="A71" s="84" t="s">
        <v>85</v>
      </c>
      <c r="B71" s="112"/>
      <c r="C71" s="112">
        <v>83566</v>
      </c>
      <c r="D71" s="42" t="s">
        <v>201</v>
      </c>
      <c r="E71" s="119" t="s">
        <v>125</v>
      </c>
      <c r="F71" s="120">
        <v>5</v>
      </c>
      <c r="G71" s="115" t="s">
        <v>195</v>
      </c>
      <c r="H71" s="116">
        <v>12.02</v>
      </c>
      <c r="I71" s="117">
        <v>4.8499999999999996</v>
      </c>
      <c r="J71" s="91">
        <f>(F71*H71)</f>
        <v>60.099999999999994</v>
      </c>
      <c r="K71" s="91">
        <f>(F71*I71)</f>
        <v>24.25</v>
      </c>
      <c r="L71" s="268">
        <f t="shared" si="0"/>
        <v>84.35</v>
      </c>
      <c r="M71" s="268">
        <f t="shared" si="6"/>
        <v>105.4375</v>
      </c>
      <c r="N71" s="34"/>
      <c r="O71" s="30"/>
      <c r="P71" s="239"/>
      <c r="Q71" s="232"/>
    </row>
    <row r="72" spans="1:18" s="27" customFormat="1" ht="27" customHeight="1">
      <c r="A72" s="118"/>
      <c r="B72" s="271"/>
      <c r="C72" s="271"/>
      <c r="D72" s="271"/>
      <c r="E72" s="108" t="s">
        <v>126</v>
      </c>
      <c r="F72" s="122"/>
      <c r="G72" s="272"/>
      <c r="H72" s="273"/>
      <c r="I72" s="273"/>
      <c r="J72" s="274"/>
      <c r="K72" s="274"/>
      <c r="L72" s="268"/>
      <c r="M72" s="268"/>
      <c r="N72" s="95"/>
      <c r="O72" s="30"/>
      <c r="P72" s="239"/>
      <c r="Q72" s="232"/>
      <c r="R72" s="53"/>
    </row>
    <row r="73" spans="1:18" s="27" customFormat="1" ht="30" customHeight="1">
      <c r="A73" s="89" t="s">
        <v>86</v>
      </c>
      <c r="B73" s="278"/>
      <c r="C73" s="278" t="s">
        <v>138</v>
      </c>
      <c r="D73" s="42" t="s">
        <v>201</v>
      </c>
      <c r="E73" s="106" t="s">
        <v>127</v>
      </c>
      <c r="F73" s="121">
        <v>9</v>
      </c>
      <c r="G73" s="279" t="s">
        <v>195</v>
      </c>
      <c r="H73" s="280">
        <v>8.4</v>
      </c>
      <c r="I73" s="281">
        <v>1.68</v>
      </c>
      <c r="J73" s="268">
        <f t="shared" ref="J73:J82" si="7">(F73*H73)</f>
        <v>75.600000000000009</v>
      </c>
      <c r="K73" s="268">
        <f t="shared" ref="K73:K82" si="8">(F73*I73)</f>
        <v>15.12</v>
      </c>
      <c r="L73" s="268">
        <f t="shared" si="0"/>
        <v>90.720000000000013</v>
      </c>
      <c r="M73" s="268">
        <f>L73*1.25</f>
        <v>113.40000000000002</v>
      </c>
      <c r="N73" s="34"/>
      <c r="O73" s="30"/>
      <c r="P73" s="239"/>
      <c r="Q73" s="232"/>
      <c r="R73" s="53"/>
    </row>
    <row r="74" spans="1:18" s="27" customFormat="1" ht="30" customHeight="1">
      <c r="A74" s="24" t="s">
        <v>87</v>
      </c>
      <c r="B74" s="44"/>
      <c r="C74" s="44" t="s">
        <v>139</v>
      </c>
      <c r="D74" s="42" t="s">
        <v>201</v>
      </c>
      <c r="E74" s="98" t="s">
        <v>128</v>
      </c>
      <c r="F74" s="96">
        <v>1</v>
      </c>
      <c r="G74" s="275" t="s">
        <v>195</v>
      </c>
      <c r="H74" s="48">
        <v>8.4</v>
      </c>
      <c r="I74" s="49">
        <v>1.68</v>
      </c>
      <c r="J74" s="29">
        <f t="shared" si="7"/>
        <v>8.4</v>
      </c>
      <c r="K74" s="29">
        <f t="shared" si="8"/>
        <v>1.68</v>
      </c>
      <c r="L74" s="268">
        <f t="shared" si="0"/>
        <v>10.08</v>
      </c>
      <c r="M74" s="268">
        <f>L74*1.25</f>
        <v>12.6</v>
      </c>
      <c r="N74" s="34"/>
      <c r="O74" s="30"/>
      <c r="P74" s="239"/>
      <c r="Q74" s="232"/>
      <c r="R74" s="53"/>
    </row>
    <row r="75" spans="1:18" s="27" customFormat="1" ht="30" customHeight="1">
      <c r="A75" s="24" t="s">
        <v>88</v>
      </c>
      <c r="B75" s="44"/>
      <c r="C75" s="44">
        <v>72934</v>
      </c>
      <c r="D75" s="42" t="s">
        <v>201</v>
      </c>
      <c r="E75" s="98" t="s">
        <v>129</v>
      </c>
      <c r="F75" s="96">
        <v>1</v>
      </c>
      <c r="G75" s="275" t="s">
        <v>195</v>
      </c>
      <c r="H75" s="48">
        <v>14.1</v>
      </c>
      <c r="I75" s="49">
        <v>1.68</v>
      </c>
      <c r="J75" s="29">
        <f t="shared" si="7"/>
        <v>14.1</v>
      </c>
      <c r="K75" s="29">
        <f t="shared" si="8"/>
        <v>1.68</v>
      </c>
      <c r="L75" s="268">
        <f t="shared" si="0"/>
        <v>15.78</v>
      </c>
      <c r="M75" s="268">
        <f>L75*1.25</f>
        <v>19.724999999999998</v>
      </c>
      <c r="N75" s="34"/>
      <c r="O75" s="30"/>
      <c r="P75" s="239"/>
      <c r="Q75" s="232"/>
      <c r="R75" s="53"/>
    </row>
    <row r="76" spans="1:18" s="27" customFormat="1" ht="24" customHeight="1">
      <c r="A76" s="24"/>
      <c r="B76" s="44"/>
      <c r="C76" s="44"/>
      <c r="D76" s="44"/>
      <c r="E76" s="97" t="s">
        <v>130</v>
      </c>
      <c r="F76" s="96"/>
      <c r="G76" s="275"/>
      <c r="H76" s="48"/>
      <c r="I76" s="49"/>
      <c r="J76" s="29"/>
      <c r="K76" s="29"/>
      <c r="L76" s="268"/>
      <c r="M76" s="268"/>
      <c r="N76" s="34"/>
      <c r="O76" s="30"/>
      <c r="P76" s="239"/>
      <c r="Q76" s="232"/>
      <c r="R76" s="53"/>
    </row>
    <row r="77" spans="1:18" s="27" customFormat="1" ht="30" customHeight="1">
      <c r="A77" s="84" t="s">
        <v>89</v>
      </c>
      <c r="B77" s="112"/>
      <c r="C77" s="112">
        <v>72934</v>
      </c>
      <c r="D77" s="42" t="s">
        <v>201</v>
      </c>
      <c r="E77" s="119" t="s">
        <v>131</v>
      </c>
      <c r="F77" s="123">
        <v>134.19999999999999</v>
      </c>
      <c r="G77" s="115" t="s">
        <v>29</v>
      </c>
      <c r="H77" s="116">
        <v>1.19</v>
      </c>
      <c r="I77" s="117">
        <v>2.91</v>
      </c>
      <c r="J77" s="91">
        <f t="shared" si="7"/>
        <v>159.69799999999998</v>
      </c>
      <c r="K77" s="91">
        <f t="shared" si="8"/>
        <v>390.52199999999999</v>
      </c>
      <c r="L77" s="268">
        <f t="shared" si="0"/>
        <v>550.22</v>
      </c>
      <c r="M77" s="268">
        <f>L77*1.25</f>
        <v>687.77500000000009</v>
      </c>
      <c r="N77" s="34"/>
      <c r="O77" s="30"/>
      <c r="P77" s="239"/>
      <c r="Q77" s="232"/>
      <c r="R77" s="53"/>
    </row>
    <row r="78" spans="1:18" s="27" customFormat="1" ht="24.75" customHeight="1">
      <c r="A78" s="118"/>
      <c r="B78" s="271"/>
      <c r="C78" s="271"/>
      <c r="D78" s="271"/>
      <c r="E78" s="108" t="s">
        <v>132</v>
      </c>
      <c r="F78" s="109"/>
      <c r="G78" s="272"/>
      <c r="H78" s="273"/>
      <c r="I78" s="273"/>
      <c r="J78" s="274"/>
      <c r="K78" s="274"/>
      <c r="L78" s="268"/>
      <c r="M78" s="268"/>
      <c r="N78" s="95"/>
      <c r="O78" s="30"/>
      <c r="P78" s="239"/>
      <c r="Q78" s="232"/>
      <c r="R78" s="53"/>
    </row>
    <row r="79" spans="1:18" s="27" customFormat="1" ht="23.25" customHeight="1">
      <c r="A79" s="89" t="s">
        <v>145</v>
      </c>
      <c r="B79" s="278"/>
      <c r="C79" s="278" t="s">
        <v>141</v>
      </c>
      <c r="D79" s="42" t="s">
        <v>201</v>
      </c>
      <c r="E79" s="106" t="s">
        <v>133</v>
      </c>
      <c r="F79" s="107">
        <v>8</v>
      </c>
      <c r="G79" s="279" t="s">
        <v>135</v>
      </c>
      <c r="H79" s="280">
        <v>60.82</v>
      </c>
      <c r="I79" s="281">
        <v>23.49</v>
      </c>
      <c r="J79" s="268">
        <f t="shared" si="7"/>
        <v>486.56</v>
      </c>
      <c r="K79" s="268">
        <f t="shared" si="8"/>
        <v>187.92</v>
      </c>
      <c r="L79" s="268">
        <f t="shared" si="0"/>
        <v>674.48</v>
      </c>
      <c r="M79" s="268">
        <f>L79*1.25</f>
        <v>843.1</v>
      </c>
      <c r="N79" s="34"/>
      <c r="O79" s="30"/>
      <c r="P79" s="239"/>
      <c r="Q79" s="232"/>
      <c r="R79" s="53"/>
    </row>
    <row r="80" spans="1:18" s="27" customFormat="1" ht="44.25" customHeight="1">
      <c r="A80" s="84" t="s">
        <v>178</v>
      </c>
      <c r="B80" s="112"/>
      <c r="C80" s="112" t="s">
        <v>144</v>
      </c>
      <c r="D80" s="42" t="s">
        <v>201</v>
      </c>
      <c r="E80" s="102" t="s">
        <v>220</v>
      </c>
      <c r="F80" s="123">
        <v>5</v>
      </c>
      <c r="G80" s="115" t="s">
        <v>135</v>
      </c>
      <c r="H80" s="116">
        <v>10.5</v>
      </c>
      <c r="I80" s="117">
        <v>12.13</v>
      </c>
      <c r="J80" s="91">
        <f t="shared" si="7"/>
        <v>52.5</v>
      </c>
      <c r="K80" s="91">
        <f t="shared" si="8"/>
        <v>60.650000000000006</v>
      </c>
      <c r="L80" s="268">
        <f t="shared" si="0"/>
        <v>113.15</v>
      </c>
      <c r="M80" s="268">
        <f>L80*1.25</f>
        <v>141.4375</v>
      </c>
      <c r="N80" s="34"/>
      <c r="O80" s="30"/>
      <c r="P80" s="239"/>
      <c r="Q80" s="232"/>
      <c r="R80" s="53"/>
    </row>
    <row r="81" spans="1:18" s="27" customFormat="1" ht="25.5" customHeight="1">
      <c r="A81" s="118"/>
      <c r="B81" s="271"/>
      <c r="C81" s="271"/>
      <c r="D81" s="271"/>
      <c r="E81" s="108" t="s">
        <v>134</v>
      </c>
      <c r="F81" s="109"/>
      <c r="G81" s="272"/>
      <c r="H81" s="273"/>
      <c r="I81" s="273"/>
      <c r="J81" s="274"/>
      <c r="K81" s="274"/>
      <c r="L81" s="268"/>
      <c r="M81" s="268"/>
      <c r="N81" s="95"/>
      <c r="O81" s="30"/>
      <c r="P81" s="239"/>
      <c r="Q81" s="232"/>
      <c r="R81" s="53"/>
    </row>
    <row r="82" spans="1:18" s="27" customFormat="1" ht="56.25" customHeight="1">
      <c r="A82" s="89" t="s">
        <v>179</v>
      </c>
      <c r="B82" s="278"/>
      <c r="C82" s="278">
        <v>9540</v>
      </c>
      <c r="D82" s="42" t="s">
        <v>201</v>
      </c>
      <c r="E82" s="124" t="s">
        <v>140</v>
      </c>
      <c r="F82" s="107">
        <v>1</v>
      </c>
      <c r="G82" s="279" t="s">
        <v>195</v>
      </c>
      <c r="H82" s="280">
        <v>674.24</v>
      </c>
      <c r="I82" s="281">
        <v>138.1</v>
      </c>
      <c r="J82" s="268">
        <f t="shared" si="7"/>
        <v>674.24</v>
      </c>
      <c r="K82" s="268">
        <f t="shared" si="8"/>
        <v>138.1</v>
      </c>
      <c r="L82" s="268">
        <f t="shared" si="0"/>
        <v>812.34</v>
      </c>
      <c r="M82" s="268">
        <f>L82*1.25</f>
        <v>1015.4250000000001</v>
      </c>
      <c r="N82" s="34"/>
      <c r="O82" s="30"/>
      <c r="P82" s="239"/>
      <c r="Q82" s="232"/>
      <c r="R82" s="53"/>
    </row>
    <row r="83" spans="1:18" s="27" customFormat="1" ht="30" customHeight="1">
      <c r="A83" s="24"/>
      <c r="B83" s="44"/>
      <c r="C83" s="44"/>
      <c r="D83" s="44"/>
      <c r="E83" s="45"/>
      <c r="F83" s="46"/>
      <c r="G83" s="275"/>
      <c r="H83" s="48"/>
      <c r="I83" s="49"/>
      <c r="J83" s="29"/>
      <c r="K83" s="29"/>
      <c r="L83" s="268"/>
      <c r="M83" s="268"/>
      <c r="N83" s="35">
        <f>SUM(L59:L83)</f>
        <v>3900.8499000000002</v>
      </c>
      <c r="O83" s="35">
        <f>SUM(M59:M82)</f>
        <v>4876.0623749999995</v>
      </c>
      <c r="P83" s="239"/>
      <c r="Q83" s="232"/>
      <c r="R83" s="53"/>
    </row>
    <row r="84" spans="1:18" s="27" customFormat="1" ht="21">
      <c r="A84" s="19">
        <v>12</v>
      </c>
      <c r="B84" s="20"/>
      <c r="C84" s="20"/>
      <c r="D84" s="20"/>
      <c r="E84" s="54" t="s">
        <v>168</v>
      </c>
      <c r="F84" s="246"/>
      <c r="G84" s="247"/>
      <c r="H84" s="248"/>
      <c r="I84" s="248"/>
      <c r="J84" s="249"/>
      <c r="K84" s="249"/>
      <c r="L84" s="250"/>
      <c r="M84" s="250"/>
      <c r="N84" s="245"/>
      <c r="O84" s="251"/>
      <c r="P84" s="239"/>
      <c r="Q84" s="232"/>
      <c r="R84" s="53"/>
    </row>
    <row r="85" spans="1:18" s="27" customFormat="1" ht="30" customHeight="1">
      <c r="A85" s="24" t="s">
        <v>64</v>
      </c>
      <c r="B85" s="44"/>
      <c r="C85" s="44">
        <v>88503</v>
      </c>
      <c r="D85" s="42" t="s">
        <v>201</v>
      </c>
      <c r="E85" s="45" t="s">
        <v>221</v>
      </c>
      <c r="F85" s="46">
        <v>1</v>
      </c>
      <c r="G85" s="47" t="s">
        <v>195</v>
      </c>
      <c r="H85" s="48">
        <v>392.19</v>
      </c>
      <c r="I85" s="49">
        <v>176.2</v>
      </c>
      <c r="J85" s="29">
        <f t="shared" ref="J85:J99" si="9">(F85*H85)</f>
        <v>392.19</v>
      </c>
      <c r="K85" s="29">
        <f t="shared" ref="K85:K99" si="10">(F85*I85)</f>
        <v>176.2</v>
      </c>
      <c r="L85" s="268">
        <f t="shared" si="0"/>
        <v>568.39</v>
      </c>
      <c r="M85" s="268">
        <f t="shared" ref="M85:M99" si="11">L85*1.25</f>
        <v>710.48749999999995</v>
      </c>
      <c r="N85" s="55"/>
      <c r="O85" s="26"/>
      <c r="P85" s="239"/>
      <c r="Q85" s="232"/>
      <c r="R85" s="53"/>
    </row>
    <row r="86" spans="1:18" s="27" customFormat="1" ht="21">
      <c r="A86" s="24" t="s">
        <v>180</v>
      </c>
      <c r="B86" s="44"/>
      <c r="C86" s="44" t="s">
        <v>148</v>
      </c>
      <c r="D86" s="42" t="s">
        <v>201</v>
      </c>
      <c r="E86" s="45" t="s">
        <v>222</v>
      </c>
      <c r="F86" s="46">
        <v>1</v>
      </c>
      <c r="G86" s="47" t="s">
        <v>195</v>
      </c>
      <c r="H86" s="48">
        <v>95.52</v>
      </c>
      <c r="I86" s="49">
        <v>4.8899999999999997</v>
      </c>
      <c r="J86" s="29">
        <f t="shared" si="9"/>
        <v>95.52</v>
      </c>
      <c r="K86" s="29">
        <f t="shared" si="10"/>
        <v>4.8899999999999997</v>
      </c>
      <c r="L86" s="268">
        <f t="shared" si="0"/>
        <v>100.41</v>
      </c>
      <c r="M86" s="268">
        <f t="shared" si="11"/>
        <v>125.51249999999999</v>
      </c>
      <c r="N86" s="43"/>
      <c r="O86" s="43"/>
      <c r="P86" s="239"/>
      <c r="Q86" s="232"/>
      <c r="R86" s="53"/>
    </row>
    <row r="87" spans="1:18" s="27" customFormat="1" ht="40.5" customHeight="1">
      <c r="A87" s="24" t="s">
        <v>181</v>
      </c>
      <c r="B87" s="44"/>
      <c r="C87" s="25">
        <v>86903</v>
      </c>
      <c r="D87" s="42" t="s">
        <v>201</v>
      </c>
      <c r="E87" s="45" t="s">
        <v>223</v>
      </c>
      <c r="F87" s="46">
        <v>5</v>
      </c>
      <c r="G87" s="47" t="s">
        <v>195</v>
      </c>
      <c r="H87" s="48">
        <v>98.51</v>
      </c>
      <c r="I87" s="49">
        <v>26.19</v>
      </c>
      <c r="J87" s="29">
        <f t="shared" si="9"/>
        <v>492.55</v>
      </c>
      <c r="K87" s="29">
        <f t="shared" si="10"/>
        <v>130.95000000000002</v>
      </c>
      <c r="L87" s="268">
        <f t="shared" si="0"/>
        <v>623.5</v>
      </c>
      <c r="M87" s="268">
        <f t="shared" si="11"/>
        <v>779.375</v>
      </c>
      <c r="N87" s="43"/>
      <c r="O87" s="43"/>
      <c r="P87" s="239"/>
      <c r="Q87" s="232"/>
      <c r="R87" s="53"/>
    </row>
    <row r="88" spans="1:18" s="23" customFormat="1" ht="44.25" customHeight="1">
      <c r="A88" s="24" t="s">
        <v>182</v>
      </c>
      <c r="B88" s="44"/>
      <c r="C88" s="25">
        <v>86888</v>
      </c>
      <c r="D88" s="42" t="s">
        <v>201</v>
      </c>
      <c r="E88" s="45" t="s">
        <v>224</v>
      </c>
      <c r="F88" s="46">
        <v>5</v>
      </c>
      <c r="G88" s="47" t="s">
        <v>195</v>
      </c>
      <c r="H88" s="48">
        <v>246.68</v>
      </c>
      <c r="I88" s="49">
        <v>15.75</v>
      </c>
      <c r="J88" s="29">
        <f t="shared" si="9"/>
        <v>1233.4000000000001</v>
      </c>
      <c r="K88" s="29">
        <f t="shared" si="10"/>
        <v>78.75</v>
      </c>
      <c r="L88" s="268">
        <f t="shared" si="0"/>
        <v>1312.15</v>
      </c>
      <c r="M88" s="268">
        <f t="shared" si="11"/>
        <v>1640.1875</v>
      </c>
      <c r="N88" s="43"/>
      <c r="O88" s="43"/>
      <c r="P88" s="239"/>
      <c r="Q88" s="238"/>
      <c r="R88" s="237"/>
    </row>
    <row r="89" spans="1:18" s="27" customFormat="1" ht="39.75" customHeight="1">
      <c r="A89" s="24" t="s">
        <v>183</v>
      </c>
      <c r="B89" s="44"/>
      <c r="C89" s="25">
        <v>86888</v>
      </c>
      <c r="D89" s="42" t="s">
        <v>201</v>
      </c>
      <c r="E89" s="45" t="s">
        <v>225</v>
      </c>
      <c r="F89" s="46">
        <v>1</v>
      </c>
      <c r="G89" s="47" t="s">
        <v>195</v>
      </c>
      <c r="H89" s="48">
        <v>246.68</v>
      </c>
      <c r="I89" s="49">
        <v>15.75</v>
      </c>
      <c r="J89" s="29">
        <f t="shared" si="9"/>
        <v>246.68</v>
      </c>
      <c r="K89" s="29">
        <f t="shared" si="10"/>
        <v>15.75</v>
      </c>
      <c r="L89" s="268">
        <f t="shared" ref="L89:L99" si="12">(J89+K89)</f>
        <v>262.43</v>
      </c>
      <c r="M89" s="268">
        <f t="shared" si="11"/>
        <v>328.03750000000002</v>
      </c>
      <c r="N89" s="43"/>
      <c r="O89" s="43"/>
      <c r="P89" s="239"/>
      <c r="Q89" s="232"/>
      <c r="R89" s="53"/>
    </row>
    <row r="90" spans="1:18" ht="43.5" customHeight="1">
      <c r="A90" s="24" t="s">
        <v>184</v>
      </c>
      <c r="B90" s="283"/>
      <c r="C90" s="25" t="s">
        <v>153</v>
      </c>
      <c r="D90" s="42" t="s">
        <v>201</v>
      </c>
      <c r="E90" s="45" t="s">
        <v>226</v>
      </c>
      <c r="F90" s="46">
        <v>1</v>
      </c>
      <c r="G90" s="47" t="s">
        <v>195</v>
      </c>
      <c r="H90" s="48">
        <v>234.69</v>
      </c>
      <c r="I90" s="49">
        <v>74.11</v>
      </c>
      <c r="J90" s="284">
        <f t="shared" si="9"/>
        <v>234.69</v>
      </c>
      <c r="K90" s="284">
        <f t="shared" si="10"/>
        <v>74.11</v>
      </c>
      <c r="L90" s="268">
        <f t="shared" si="12"/>
        <v>308.8</v>
      </c>
      <c r="M90" s="268">
        <f t="shared" si="11"/>
        <v>386</v>
      </c>
      <c r="N90" s="306"/>
      <c r="O90" s="306"/>
      <c r="P90" s="239"/>
      <c r="Q90" s="232"/>
      <c r="R90" s="234"/>
    </row>
    <row r="91" spans="1:18" ht="20.25" customHeight="1">
      <c r="A91" s="24" t="s">
        <v>185</v>
      </c>
      <c r="B91" s="44"/>
      <c r="C91" s="25">
        <v>72289</v>
      </c>
      <c r="D91" s="42" t="s">
        <v>201</v>
      </c>
      <c r="E91" s="45" t="s">
        <v>227</v>
      </c>
      <c r="F91" s="46">
        <v>2</v>
      </c>
      <c r="G91" s="47" t="s">
        <v>195</v>
      </c>
      <c r="H91" s="48">
        <v>108.55</v>
      </c>
      <c r="I91" s="49">
        <v>156.19999999999999</v>
      </c>
      <c r="J91" s="29">
        <f t="shared" si="9"/>
        <v>217.1</v>
      </c>
      <c r="K91" s="29">
        <f t="shared" si="10"/>
        <v>312.39999999999998</v>
      </c>
      <c r="L91" s="268">
        <f t="shared" si="12"/>
        <v>529.5</v>
      </c>
      <c r="M91" s="268">
        <f t="shared" si="11"/>
        <v>661.875</v>
      </c>
      <c r="N91" s="43"/>
      <c r="O91" s="43"/>
      <c r="P91" s="239"/>
      <c r="Q91" s="232"/>
      <c r="R91" s="234"/>
    </row>
    <row r="92" spans="1:18" ht="37.5">
      <c r="A92" s="24" t="s">
        <v>186</v>
      </c>
      <c r="B92" s="44"/>
      <c r="C92" s="25">
        <v>86906</v>
      </c>
      <c r="D92" s="42" t="s">
        <v>201</v>
      </c>
      <c r="E92" s="45" t="s">
        <v>228</v>
      </c>
      <c r="F92" s="46">
        <v>5</v>
      </c>
      <c r="G92" s="47" t="s">
        <v>195</v>
      </c>
      <c r="H92" s="48">
        <v>48.05</v>
      </c>
      <c r="I92" s="49">
        <v>1.49</v>
      </c>
      <c r="J92" s="29">
        <f t="shared" si="9"/>
        <v>240.25</v>
      </c>
      <c r="K92" s="29">
        <f t="shared" si="10"/>
        <v>7.45</v>
      </c>
      <c r="L92" s="268">
        <f t="shared" si="12"/>
        <v>247.7</v>
      </c>
      <c r="M92" s="268">
        <f t="shared" si="11"/>
        <v>309.625</v>
      </c>
      <c r="N92" s="43"/>
      <c r="O92" s="43"/>
      <c r="P92" s="239"/>
      <c r="Q92" s="232"/>
      <c r="R92" s="234"/>
    </row>
    <row r="93" spans="1:18" ht="37.5">
      <c r="A93" s="24" t="s">
        <v>187</v>
      </c>
      <c r="B93" s="44"/>
      <c r="C93" s="25">
        <v>73663</v>
      </c>
      <c r="D93" s="42" t="s">
        <v>201</v>
      </c>
      <c r="E93" s="45" t="s">
        <v>229</v>
      </c>
      <c r="F93" s="46">
        <v>3</v>
      </c>
      <c r="G93" s="47" t="s">
        <v>195</v>
      </c>
      <c r="H93" s="48">
        <v>86.52</v>
      </c>
      <c r="I93" s="49">
        <v>14.09</v>
      </c>
      <c r="J93" s="29">
        <f t="shared" si="9"/>
        <v>259.56</v>
      </c>
      <c r="K93" s="29">
        <f t="shared" si="10"/>
        <v>42.269999999999996</v>
      </c>
      <c r="L93" s="268">
        <f t="shared" si="12"/>
        <v>301.83</v>
      </c>
      <c r="M93" s="268">
        <f t="shared" si="11"/>
        <v>377.28749999999997</v>
      </c>
      <c r="N93" s="43"/>
      <c r="O93" s="43"/>
      <c r="P93" s="239"/>
      <c r="Q93" s="232"/>
      <c r="R93" s="234"/>
    </row>
    <row r="94" spans="1:18" s="126" customFormat="1" ht="47.25" customHeight="1">
      <c r="A94" s="24" t="s">
        <v>188</v>
      </c>
      <c r="B94" s="283"/>
      <c r="C94" s="25" t="s">
        <v>158</v>
      </c>
      <c r="D94" s="42" t="s">
        <v>201</v>
      </c>
      <c r="E94" s="45" t="s">
        <v>230</v>
      </c>
      <c r="F94" s="46">
        <v>24</v>
      </c>
      <c r="G94" s="47" t="s">
        <v>29</v>
      </c>
      <c r="H94" s="48">
        <v>10.99</v>
      </c>
      <c r="I94" s="49">
        <v>25.64</v>
      </c>
      <c r="J94" s="284">
        <f t="shared" si="9"/>
        <v>263.76</v>
      </c>
      <c r="K94" s="284">
        <f t="shared" si="10"/>
        <v>615.36</v>
      </c>
      <c r="L94" s="268">
        <f t="shared" si="12"/>
        <v>879.12</v>
      </c>
      <c r="M94" s="268">
        <f t="shared" si="11"/>
        <v>1098.9000000000001</v>
      </c>
      <c r="N94" s="306"/>
      <c r="O94" s="306"/>
      <c r="P94" s="239"/>
      <c r="Q94" s="240"/>
      <c r="R94" s="241"/>
    </row>
    <row r="95" spans="1:18" ht="26.25" customHeight="1">
      <c r="A95" s="24" t="s">
        <v>189</v>
      </c>
      <c r="B95" s="44"/>
      <c r="C95" s="25" t="s">
        <v>160</v>
      </c>
      <c r="D95" s="42" t="s">
        <v>201</v>
      </c>
      <c r="E95" s="45" t="s">
        <v>231</v>
      </c>
      <c r="F95" s="46">
        <v>12</v>
      </c>
      <c r="G95" s="47" t="s">
        <v>29</v>
      </c>
      <c r="H95" s="48">
        <v>4.45</v>
      </c>
      <c r="I95" s="49">
        <v>14.09</v>
      </c>
      <c r="J95" s="29">
        <f t="shared" si="9"/>
        <v>53.400000000000006</v>
      </c>
      <c r="K95" s="29">
        <f t="shared" si="10"/>
        <v>169.07999999999998</v>
      </c>
      <c r="L95" s="268">
        <f t="shared" si="12"/>
        <v>222.48</v>
      </c>
      <c r="M95" s="268">
        <f t="shared" si="11"/>
        <v>278.09999999999997</v>
      </c>
      <c r="N95" s="43"/>
      <c r="O95" s="43"/>
      <c r="P95" s="239"/>
      <c r="Q95" s="232"/>
    </row>
    <row r="96" spans="1:18" ht="37.5">
      <c r="A96" s="24" t="s">
        <v>190</v>
      </c>
      <c r="B96" s="44"/>
      <c r="C96" s="25" t="s">
        <v>162</v>
      </c>
      <c r="D96" s="42" t="s">
        <v>201</v>
      </c>
      <c r="E96" s="45" t="s">
        <v>233</v>
      </c>
      <c r="F96" s="46">
        <v>18</v>
      </c>
      <c r="G96" s="47" t="s">
        <v>29</v>
      </c>
      <c r="H96" s="48">
        <v>7.53</v>
      </c>
      <c r="I96" s="49">
        <v>17.559999999999999</v>
      </c>
      <c r="J96" s="29">
        <f t="shared" si="9"/>
        <v>135.54</v>
      </c>
      <c r="K96" s="29">
        <f t="shared" si="10"/>
        <v>316.08</v>
      </c>
      <c r="L96" s="268">
        <f t="shared" si="12"/>
        <v>451.62</v>
      </c>
      <c r="M96" s="268">
        <f t="shared" si="11"/>
        <v>564.52499999999998</v>
      </c>
      <c r="N96" s="43"/>
      <c r="O96" s="43"/>
      <c r="P96" s="239"/>
      <c r="Q96" s="232"/>
    </row>
    <row r="97" spans="1:18" ht="37.5">
      <c r="A97" s="24" t="s">
        <v>191</v>
      </c>
      <c r="B97" s="283"/>
      <c r="C97" s="25" t="s">
        <v>165</v>
      </c>
      <c r="D97" s="42" t="s">
        <v>201</v>
      </c>
      <c r="E97" s="45" t="s">
        <v>232</v>
      </c>
      <c r="F97" s="46">
        <v>36</v>
      </c>
      <c r="G97" s="47" t="s">
        <v>29</v>
      </c>
      <c r="H97" s="48">
        <v>3.81</v>
      </c>
      <c r="I97" s="49">
        <v>9.34</v>
      </c>
      <c r="J97" s="284">
        <f t="shared" si="9"/>
        <v>137.16</v>
      </c>
      <c r="K97" s="284">
        <f t="shared" si="10"/>
        <v>336.24</v>
      </c>
      <c r="L97" s="268">
        <f t="shared" si="12"/>
        <v>473.4</v>
      </c>
      <c r="M97" s="268">
        <f t="shared" si="11"/>
        <v>591.75</v>
      </c>
      <c r="N97" s="306"/>
      <c r="O97" s="306"/>
      <c r="P97" s="239"/>
      <c r="Q97" s="232"/>
    </row>
    <row r="98" spans="1:18" s="126" customFormat="1" ht="37.5">
      <c r="A98" s="24" t="s">
        <v>192</v>
      </c>
      <c r="B98" s="44"/>
      <c r="C98" s="25">
        <v>72685</v>
      </c>
      <c r="D98" s="42" t="s">
        <v>201</v>
      </c>
      <c r="E98" s="45" t="s">
        <v>234</v>
      </c>
      <c r="F98" s="46">
        <v>3</v>
      </c>
      <c r="G98" s="47" t="s">
        <v>195</v>
      </c>
      <c r="H98" s="48">
        <v>6.93</v>
      </c>
      <c r="I98" s="49">
        <v>11.41</v>
      </c>
      <c r="J98" s="29">
        <f t="shared" si="9"/>
        <v>20.79</v>
      </c>
      <c r="K98" s="29">
        <f t="shared" si="10"/>
        <v>34.230000000000004</v>
      </c>
      <c r="L98" s="268">
        <f t="shared" si="12"/>
        <v>55.02</v>
      </c>
      <c r="M98" s="268">
        <f t="shared" si="11"/>
        <v>68.775000000000006</v>
      </c>
      <c r="N98" s="43"/>
      <c r="O98" s="43"/>
      <c r="P98" s="239"/>
      <c r="Q98" s="240"/>
    </row>
    <row r="99" spans="1:18" ht="80.25" customHeight="1">
      <c r="A99" s="24" t="s">
        <v>193</v>
      </c>
      <c r="B99" s="44"/>
      <c r="C99" s="47" t="s">
        <v>203</v>
      </c>
      <c r="D99" s="42" t="s">
        <v>201</v>
      </c>
      <c r="E99" s="45" t="s">
        <v>235</v>
      </c>
      <c r="F99" s="46">
        <v>1</v>
      </c>
      <c r="G99" s="47" t="s">
        <v>195</v>
      </c>
      <c r="H99" s="48">
        <v>1036.96</v>
      </c>
      <c r="I99" s="49">
        <v>848.42</v>
      </c>
      <c r="J99" s="29">
        <f t="shared" si="9"/>
        <v>1036.96</v>
      </c>
      <c r="K99" s="29">
        <f t="shared" si="10"/>
        <v>848.42</v>
      </c>
      <c r="L99" s="268">
        <f t="shared" si="12"/>
        <v>1885.38</v>
      </c>
      <c r="M99" s="268">
        <f t="shared" si="11"/>
        <v>2356.7250000000004</v>
      </c>
      <c r="N99" s="305"/>
      <c r="O99" s="305"/>
      <c r="P99" s="239"/>
      <c r="Q99" s="232"/>
      <c r="R99" s="234"/>
    </row>
    <row r="100" spans="1:18" ht="21">
      <c r="A100" s="24"/>
      <c r="B100" s="44"/>
      <c r="C100" s="80"/>
      <c r="D100" s="80"/>
      <c r="E100" s="80"/>
      <c r="F100" s="80"/>
      <c r="G100" s="80"/>
      <c r="H100" s="80"/>
      <c r="I100" s="80"/>
      <c r="J100" s="85"/>
      <c r="K100" s="85"/>
      <c r="L100" s="94"/>
      <c r="M100" s="268"/>
      <c r="N100" s="127">
        <f>SUM(L85:L99)</f>
        <v>8221.73</v>
      </c>
      <c r="O100" s="127">
        <f>SUM(M85:M99)</f>
        <v>10277.1625</v>
      </c>
      <c r="P100" s="239"/>
      <c r="Q100" s="232"/>
    </row>
    <row r="101" spans="1:18" s="126" customFormat="1" ht="21">
      <c r="A101" s="19">
        <v>13</v>
      </c>
      <c r="B101" s="20"/>
      <c r="C101" s="20"/>
      <c r="D101" s="20"/>
      <c r="E101" s="285" t="s">
        <v>66</v>
      </c>
      <c r="F101" s="246"/>
      <c r="G101" s="247"/>
      <c r="H101" s="248"/>
      <c r="I101" s="248"/>
      <c r="J101" s="249"/>
      <c r="K101" s="249"/>
      <c r="L101" s="250"/>
      <c r="M101" s="250"/>
      <c r="N101" s="245"/>
      <c r="O101" s="251"/>
      <c r="P101" s="239"/>
      <c r="Q101" s="240"/>
    </row>
    <row r="102" spans="1:18" ht="19.5">
      <c r="A102" s="24" t="s">
        <v>194</v>
      </c>
      <c r="B102" s="25">
        <v>9537</v>
      </c>
      <c r="C102" s="25">
        <v>9537</v>
      </c>
      <c r="D102" s="42" t="s">
        <v>201</v>
      </c>
      <c r="E102" s="56" t="s">
        <v>67</v>
      </c>
      <c r="F102" s="28">
        <v>143</v>
      </c>
      <c r="G102" s="25" t="s">
        <v>18</v>
      </c>
      <c r="H102" s="57">
        <v>0.15</v>
      </c>
      <c r="I102" s="57">
        <v>1.4</v>
      </c>
      <c r="J102" s="57">
        <f>(F102*H102)</f>
        <v>21.45</v>
      </c>
      <c r="K102" s="57">
        <f>(F102*I102)</f>
        <v>200.2</v>
      </c>
      <c r="L102" s="57">
        <f>(J102+K102)</f>
        <v>221.64999999999998</v>
      </c>
      <c r="M102" s="268">
        <f>L102*1.25</f>
        <v>277.0625</v>
      </c>
      <c r="N102" s="58">
        <f>SUM(L102:L102)</f>
        <v>221.64999999999998</v>
      </c>
      <c r="O102" s="58">
        <f>N102*1.25</f>
        <v>277.0625</v>
      </c>
      <c r="P102" s="233"/>
      <c r="Q102" s="230"/>
    </row>
    <row r="103" spans="1:18">
      <c r="A103" s="325" t="s">
        <v>209</v>
      </c>
      <c r="B103" s="326"/>
      <c r="C103" s="326"/>
      <c r="D103" s="326"/>
      <c r="E103" s="327"/>
      <c r="F103" s="325"/>
      <c r="G103" s="326"/>
      <c r="H103" s="326"/>
      <c r="I103" s="327"/>
      <c r="J103" s="286">
        <f>J15+J16+J17+J25+J26+J27+J29+J30+J31+J32+J33+J34+J35+J36+J38+J40+J41+J42+J43+J45+J46+J48+J49+J50+J52+J54+J55+J57+J60+J61+J63+J64+J66+J67+J68+J69+J70+J71+J73+J74+J75+J77+J79+J80+J82+J85+J86+J87+J88+J89+J90+J91+J92+J93+J94+J95+J96+J97+J98+J99+J102</f>
        <v>32501.183592000005</v>
      </c>
      <c r="K103" s="287">
        <f>K15+K16+K17+K25+K26+K27+K29+K30+K31+K32+K33+K34+K35+K36+K38+K40+K41+K42+K43+K45+K46+K48+K49+K50+K52+K54+K55+K57+K60+K61+K63+K64+K66+K67+K68+K69+K70+K71+K73+K74+K75+K77+K79+K80+K82+K85+K86+K87+K88+K89+K90+K91+K92+K93+K94+K95+K96+K97+K98+K99+K102</f>
        <v>20219.249218000008</v>
      </c>
      <c r="L103" s="288"/>
      <c r="M103" s="289"/>
      <c r="N103" s="289"/>
      <c r="O103" s="290"/>
      <c r="P103" s="239"/>
      <c r="Q103" s="232"/>
    </row>
    <row r="104" spans="1:18" ht="19.5" thickBot="1">
      <c r="A104" s="67"/>
      <c r="B104" s="62"/>
      <c r="C104" s="62"/>
      <c r="D104" s="62"/>
      <c r="E104" s="68"/>
      <c r="F104" s="31"/>
      <c r="G104" s="62"/>
      <c r="H104" s="69"/>
      <c r="I104" s="64"/>
      <c r="J104" s="69"/>
      <c r="K104" s="70"/>
      <c r="L104" s="70"/>
      <c r="M104" s="71"/>
      <c r="N104"/>
      <c r="P104" s="233"/>
      <c r="Q104" s="230"/>
    </row>
    <row r="105" spans="1:18" s="23" customFormat="1" ht="30" customHeight="1" thickBot="1">
      <c r="A105" s="59"/>
      <c r="B105" s="72"/>
      <c r="C105" s="72"/>
      <c r="D105" s="72"/>
      <c r="E105" s="68"/>
      <c r="F105" s="61"/>
      <c r="G105" s="62"/>
      <c r="H105" s="63"/>
      <c r="I105" s="64"/>
      <c r="J105" s="65"/>
      <c r="K105" s="334" t="s">
        <v>12</v>
      </c>
      <c r="L105" s="334"/>
      <c r="M105" s="329">
        <f>SUM(N14:N102)</f>
        <v>58354.194710000003</v>
      </c>
      <c r="N105" s="329"/>
      <c r="O105" s="329"/>
      <c r="P105" s="233"/>
      <c r="Q105" s="231"/>
    </row>
    <row r="106" spans="1:18" s="27" customFormat="1" ht="30" customHeight="1">
      <c r="A106" s="59"/>
      <c r="B106" s="60"/>
      <c r="C106" s="60"/>
      <c r="D106" s="60"/>
      <c r="E106"/>
      <c r="F106" s="61"/>
      <c r="G106" s="62"/>
      <c r="H106" s="63"/>
      <c r="I106" s="64"/>
      <c r="J106" s="65"/>
      <c r="K106" s="73"/>
      <c r="L106" s="73"/>
      <c r="M106" s="73"/>
      <c r="N106"/>
      <c r="O106" s="74"/>
      <c r="P106" s="233"/>
      <c r="Q106" s="230"/>
    </row>
    <row r="107" spans="1:18" ht="30" customHeight="1" thickBot="1">
      <c r="A107" s="328" t="s">
        <v>169</v>
      </c>
      <c r="B107" s="328"/>
      <c r="C107" s="328"/>
      <c r="D107" s="328"/>
      <c r="E107" s="16" t="s">
        <v>242</v>
      </c>
      <c r="F107" s="330" t="s">
        <v>244</v>
      </c>
      <c r="G107" s="330"/>
      <c r="H107" s="330"/>
      <c r="I107" s="330"/>
      <c r="J107" s="65"/>
      <c r="K107" s="73"/>
      <c r="L107" s="73"/>
      <c r="M107" s="73"/>
      <c r="N107"/>
      <c r="O107" s="74"/>
      <c r="P107" s="233"/>
    </row>
    <row r="108" spans="1:18" ht="30" customHeight="1" thickBot="1">
      <c r="A108" s="328" t="s">
        <v>170</v>
      </c>
      <c r="B108" s="328"/>
      <c r="C108" s="328"/>
      <c r="D108" s="328"/>
      <c r="E108" s="16" t="s">
        <v>243</v>
      </c>
      <c r="F108" s="330" t="s">
        <v>245</v>
      </c>
      <c r="G108" s="330"/>
      <c r="H108" s="330"/>
      <c r="I108" s="330"/>
      <c r="J108" s="65"/>
      <c r="K108" s="335" t="s">
        <v>246</v>
      </c>
      <c r="L108" s="335"/>
      <c r="M108" s="329">
        <f>M105*1.25</f>
        <v>72942.743387499999</v>
      </c>
      <c r="N108" s="329"/>
      <c r="O108" s="329"/>
      <c r="P108" s="308"/>
      <c r="Q108" s="312"/>
    </row>
    <row r="109" spans="1:18" ht="30" customHeight="1">
      <c r="A109" s="75"/>
      <c r="B109" s="76"/>
      <c r="C109" s="76"/>
      <c r="D109" s="76"/>
      <c r="E109" s="80"/>
      <c r="F109" s="77"/>
      <c r="G109" s="78"/>
      <c r="H109" s="80"/>
      <c r="I109" s="80"/>
      <c r="J109" s="80"/>
      <c r="K109" s="80"/>
      <c r="L109" s="80"/>
      <c r="M109" s="80"/>
      <c r="N109"/>
      <c r="P109" s="308"/>
      <c r="Q109" s="312"/>
    </row>
    <row r="110" spans="1:18" ht="30" customHeight="1">
      <c r="A110" s="75"/>
      <c r="B110" s="76"/>
      <c r="C110" s="76"/>
      <c r="D110" s="76"/>
      <c r="E110" s="80"/>
      <c r="F110" s="77"/>
      <c r="G110" s="78"/>
      <c r="H110" s="80"/>
      <c r="I110" s="80"/>
      <c r="J110" s="80"/>
      <c r="K110" s="80"/>
      <c r="L110" s="80"/>
      <c r="M110" s="80"/>
      <c r="N110"/>
      <c r="O110" s="128"/>
      <c r="P110" s="230"/>
    </row>
    <row r="111" spans="1:18" ht="30" customHeight="1">
      <c r="A111" s="75"/>
      <c r="B111" s="76"/>
      <c r="C111" s="76"/>
      <c r="D111" s="76"/>
      <c r="E111" s="80"/>
      <c r="F111" s="77"/>
      <c r="G111" s="78"/>
      <c r="H111" s="80"/>
      <c r="I111" s="80"/>
      <c r="J111" s="80"/>
      <c r="K111" s="80"/>
      <c r="L111" s="80"/>
      <c r="M111" s="80"/>
      <c r="N111"/>
      <c r="P111" s="230"/>
    </row>
    <row r="112" spans="1:18" ht="30" customHeight="1">
      <c r="A112" s="59"/>
      <c r="B112" s="72"/>
      <c r="C112" s="72"/>
      <c r="D112" s="72"/>
      <c r="E112" s="68"/>
      <c r="F112" s="61"/>
      <c r="G112" s="62"/>
      <c r="H112" s="63"/>
      <c r="I112" s="64"/>
      <c r="J112" s="65"/>
      <c r="K112" s="65"/>
      <c r="L112" s="65"/>
      <c r="M112" s="65"/>
      <c r="N112" s="66"/>
      <c r="P112" s="230"/>
    </row>
    <row r="113" spans="1:16" ht="30" customHeight="1">
      <c r="A113" s="59"/>
      <c r="B113" s="72"/>
      <c r="C113" s="72"/>
      <c r="D113" s="72"/>
      <c r="E113" s="81"/>
      <c r="F113" s="82"/>
      <c r="G113" s="82"/>
      <c r="H113" s="65"/>
      <c r="I113" s="65"/>
      <c r="J113" s="65"/>
      <c r="K113" s="65"/>
      <c r="L113" s="65"/>
      <c r="M113" s="65"/>
      <c r="N113" s="83"/>
      <c r="P113" s="230"/>
    </row>
    <row r="114" spans="1:16" ht="30" customHeight="1">
      <c r="P114" s="230"/>
    </row>
    <row r="115" spans="1:16" ht="30" customHeight="1">
      <c r="P115" s="230"/>
    </row>
    <row r="116" spans="1:16" ht="30" customHeight="1"/>
    <row r="154" ht="13.5" customHeight="1"/>
    <row r="155" ht="14.25" customHeight="1"/>
  </sheetData>
  <mergeCells count="21">
    <mergeCell ref="M108:O108"/>
    <mergeCell ref="H12:I12"/>
    <mergeCell ref="J12:K12"/>
    <mergeCell ref="K105:L105"/>
    <mergeCell ref="F108:I108"/>
    <mergeCell ref="A108:D108"/>
    <mergeCell ref="K108:L108"/>
    <mergeCell ref="A9:O9"/>
    <mergeCell ref="A10:O10"/>
    <mergeCell ref="A11:O11"/>
    <mergeCell ref="F103:I103"/>
    <mergeCell ref="A103:E103"/>
    <mergeCell ref="A107:D107"/>
    <mergeCell ref="M105:O105"/>
    <mergeCell ref="F107:I107"/>
    <mergeCell ref="D3:H3"/>
    <mergeCell ref="D4:H4"/>
    <mergeCell ref="D5:H5"/>
    <mergeCell ref="D6:H6"/>
    <mergeCell ref="D7:H7"/>
    <mergeCell ref="D8:H8"/>
  </mergeCells>
  <phoneticPr fontId="28" type="noConversion"/>
  <printOptions horizontalCentered="1"/>
  <pageMargins left="0.6692913385826772" right="0.19685039370078741" top="0.11811023622047245" bottom="0.19685039370078741" header="0.51181102362204722" footer="0.51181102362204722"/>
  <pageSetup paperSize="9" scale="37" firstPageNumber="0" fitToWidth="2" fitToHeight="2" orientation="landscape" r:id="rId1"/>
  <ignoredErrors>
    <ignoredError sqref="N102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FF"/>
  </sheetPr>
  <dimension ref="A1:M111"/>
  <sheetViews>
    <sheetView view="pageBreakPreview" topLeftCell="A88" zoomScale="55" zoomScaleNormal="55" zoomScalePageLayoutView="55" workbookViewId="0">
      <selection activeCell="D35" sqref="D35"/>
    </sheetView>
  </sheetViews>
  <sheetFormatPr defaultColWidth="8.625" defaultRowHeight="18.75"/>
  <cols>
    <col min="1" max="1" width="12.375" style="1" customWidth="1"/>
    <col min="2" max="2" width="0" style="2" hidden="1" customWidth="1"/>
    <col min="3" max="3" width="20" style="2" customWidth="1"/>
    <col min="4" max="4" width="82.375" style="3" customWidth="1"/>
    <col min="5" max="5" width="13.375" style="4" customWidth="1"/>
    <col min="6" max="6" width="9.75" style="4" customWidth="1"/>
    <col min="7" max="7" width="23.125" style="5" bestFit="1" customWidth="1"/>
    <col min="8" max="8" width="25.625" style="6" customWidth="1"/>
    <col min="9" max="9" width="25.75" style="6" customWidth="1"/>
    <col min="10" max="10" width="25.75" style="5" customWidth="1"/>
    <col min="11" max="11" width="25.625" style="5" customWidth="1"/>
    <col min="12" max="12" width="25.625" style="7" customWidth="1"/>
    <col min="13" max="13" width="25.625" customWidth="1"/>
  </cols>
  <sheetData>
    <row r="1" spans="1:13" ht="20.25" customHeight="1">
      <c r="A1"/>
      <c r="B1"/>
      <c r="C1"/>
      <c r="D1" s="341"/>
      <c r="E1" s="341"/>
      <c r="F1" s="341"/>
      <c r="G1" s="8"/>
      <c r="H1" s="9"/>
      <c r="I1" s="9"/>
      <c r="J1" s="8"/>
      <c r="K1" s="8"/>
      <c r="L1" s="10"/>
    </row>
    <row r="2" spans="1:13" ht="23.25" customHeight="1">
      <c r="A2"/>
      <c r="B2"/>
      <c r="C2"/>
      <c r="D2" s="346" t="s">
        <v>204</v>
      </c>
      <c r="E2" s="346"/>
      <c r="F2" s="346"/>
      <c r="G2" s="8"/>
      <c r="H2" s="9"/>
      <c r="I2" s="9"/>
      <c r="J2" s="8"/>
      <c r="K2" s="8"/>
      <c r="L2" s="10"/>
    </row>
    <row r="3" spans="1:13" ht="27.95" customHeight="1">
      <c r="A3" s="11"/>
      <c r="B3" s="12"/>
      <c r="C3"/>
      <c r="D3" s="336" t="s">
        <v>205</v>
      </c>
      <c r="E3" s="336"/>
      <c r="F3" s="336"/>
      <c r="G3" s="242"/>
      <c r="H3" s="242"/>
      <c r="I3" s="242"/>
      <c r="J3" s="242"/>
      <c r="K3" s="242"/>
      <c r="L3" s="242"/>
    </row>
    <row r="4" spans="1:13" ht="27.95" customHeight="1">
      <c r="A4" s="11"/>
      <c r="B4" s="12"/>
      <c r="C4" s="12"/>
      <c r="D4" s="336" t="s">
        <v>206</v>
      </c>
      <c r="E4" s="336"/>
      <c r="F4" s="336"/>
      <c r="G4" s="242"/>
      <c r="H4" s="242"/>
      <c r="I4" s="242"/>
      <c r="J4" s="242"/>
      <c r="K4" s="242"/>
      <c r="L4" s="242"/>
    </row>
    <row r="5" spans="1:13" ht="27.95" customHeight="1">
      <c r="A5" s="11"/>
      <c r="B5" s="12"/>
      <c r="C5" s="12"/>
      <c r="D5" s="337" t="s">
        <v>207</v>
      </c>
      <c r="E5" s="337"/>
      <c r="F5" s="337"/>
      <c r="G5" s="243"/>
      <c r="H5" s="243"/>
      <c r="I5" s="243"/>
      <c r="J5" s="243"/>
      <c r="K5" s="243"/>
      <c r="L5" s="243"/>
    </row>
    <row r="6" spans="1:13" ht="27.95" customHeight="1">
      <c r="A6" s="11"/>
      <c r="B6" s="12"/>
      <c r="C6" s="12"/>
      <c r="D6" s="338" t="s">
        <v>208</v>
      </c>
      <c r="E6" s="338"/>
      <c r="F6" s="338"/>
      <c r="G6"/>
      <c r="H6"/>
      <c r="I6"/>
      <c r="J6"/>
      <c r="K6"/>
      <c r="L6"/>
    </row>
    <row r="7" spans="1:13" ht="24" customHeight="1" thickBot="1">
      <c r="A7" s="11"/>
      <c r="B7" s="12"/>
      <c r="C7" s="12"/>
      <c r="D7" s="340"/>
      <c r="E7" s="340"/>
      <c r="F7" s="340"/>
      <c r="G7" s="13"/>
      <c r="H7" s="14"/>
      <c r="I7" s="14"/>
      <c r="J7" s="13"/>
      <c r="K7" s="13"/>
      <c r="L7" s="15"/>
    </row>
    <row r="8" spans="1:13" ht="26.1" customHeight="1" thickBot="1">
      <c r="A8" s="291"/>
      <c r="B8" s="292"/>
      <c r="C8" s="292"/>
      <c r="D8" s="252" t="s">
        <v>68</v>
      </c>
      <c r="E8" s="293"/>
      <c r="F8" s="294"/>
      <c r="G8" s="295"/>
      <c r="H8" s="296"/>
      <c r="I8" s="296"/>
      <c r="J8" s="297"/>
      <c r="K8" s="297"/>
      <c r="L8" s="298"/>
      <c r="M8" s="299"/>
    </row>
    <row r="9" spans="1:13" s="2" customFormat="1" ht="26.1" customHeight="1" thickBot="1">
      <c r="A9" s="342"/>
      <c r="B9" s="343"/>
      <c r="C9" s="343"/>
      <c r="D9" s="343"/>
      <c r="E9" s="343"/>
      <c r="F9" s="343"/>
      <c r="G9" s="343"/>
      <c r="H9" s="343"/>
      <c r="I9" s="343"/>
      <c r="J9" s="343"/>
      <c r="K9" s="343"/>
      <c r="L9" s="343"/>
      <c r="M9" s="344"/>
    </row>
    <row r="10" spans="1:13" s="18" customFormat="1" ht="30" customHeight="1">
      <c r="A10" s="300" t="s">
        <v>3</v>
      </c>
      <c r="B10" s="300" t="s">
        <v>4</v>
      </c>
      <c r="C10" s="301" t="s">
        <v>4</v>
      </c>
      <c r="D10" s="301" t="s">
        <v>5</v>
      </c>
      <c r="E10" s="282" t="s">
        <v>6</v>
      </c>
      <c r="F10" s="301" t="s">
        <v>7</v>
      </c>
      <c r="G10" s="282" t="s">
        <v>69</v>
      </c>
      <c r="H10" s="339" t="s">
        <v>70</v>
      </c>
      <c r="I10" s="339"/>
      <c r="J10" s="339" t="s">
        <v>71</v>
      </c>
      <c r="K10" s="339"/>
      <c r="L10" s="339" t="s">
        <v>72</v>
      </c>
      <c r="M10" s="339"/>
    </row>
    <row r="11" spans="1:13" s="23" customFormat="1" ht="30" customHeight="1">
      <c r="A11" s="19">
        <v>1</v>
      </c>
      <c r="B11" s="20"/>
      <c r="C11" s="130"/>
      <c r="D11" s="131" t="s">
        <v>14</v>
      </c>
      <c r="E11" s="131"/>
      <c r="F11" s="131"/>
      <c r="G11" s="131"/>
      <c r="H11" s="131"/>
      <c r="I11" s="131"/>
      <c r="J11" s="131"/>
      <c r="K11" s="131"/>
      <c r="L11" s="131"/>
      <c r="M11" s="131"/>
    </row>
    <row r="12" spans="1:13">
      <c r="A12" s="24" t="s">
        <v>15</v>
      </c>
      <c r="B12" s="25" t="s">
        <v>16</v>
      </c>
      <c r="C12" s="133" t="s">
        <v>16</v>
      </c>
      <c r="D12" s="134" t="s">
        <v>17</v>
      </c>
      <c r="E12" s="135">
        <v>0.72</v>
      </c>
      <c r="F12" s="132" t="s">
        <v>18</v>
      </c>
      <c r="G12" s="136">
        <f>'PLANILHA ORÇAMENTO GLOBAL'!M15</f>
        <v>191.691</v>
      </c>
      <c r="H12" s="136">
        <f>$G$12*I12</f>
        <v>191.691</v>
      </c>
      <c r="I12" s="137">
        <v>1</v>
      </c>
      <c r="J12" s="136">
        <f>G12*K12</f>
        <v>0</v>
      </c>
      <c r="K12" s="137">
        <v>0</v>
      </c>
      <c r="L12" s="136">
        <f>G12*M12</f>
        <v>0</v>
      </c>
      <c r="M12" s="137">
        <v>0</v>
      </c>
    </row>
    <row r="13" spans="1:13">
      <c r="A13" s="24" t="s">
        <v>20</v>
      </c>
      <c r="B13" s="25"/>
      <c r="C13" s="132" t="s">
        <v>16</v>
      </c>
      <c r="D13" s="134" t="s">
        <v>19</v>
      </c>
      <c r="E13" s="138">
        <v>2.5</v>
      </c>
      <c r="F13" s="132" t="s">
        <v>18</v>
      </c>
      <c r="G13" s="136">
        <f>'PLANILHA ORÇAMENTO GLOBAL'!M16</f>
        <v>665.59375</v>
      </c>
      <c r="H13" s="136">
        <f>$G$13*I13</f>
        <v>665.59375</v>
      </c>
      <c r="I13" s="137">
        <v>1</v>
      </c>
      <c r="J13" s="136">
        <f>G13*K13</f>
        <v>0</v>
      </c>
      <c r="K13" s="137">
        <v>0</v>
      </c>
      <c r="L13" s="136">
        <f>G13*M13</f>
        <v>0</v>
      </c>
      <c r="M13" s="137">
        <v>0</v>
      </c>
    </row>
    <row r="14" spans="1:13">
      <c r="A14" s="24" t="s">
        <v>210</v>
      </c>
      <c r="B14" s="25"/>
      <c r="C14" s="139" t="s">
        <v>111</v>
      </c>
      <c r="D14" s="134" t="s">
        <v>21</v>
      </c>
      <c r="E14" s="140">
        <v>142.33000000000001</v>
      </c>
      <c r="F14" s="132" t="s">
        <v>18</v>
      </c>
      <c r="G14" s="136">
        <f>'PLANILHA ORÇAMENTO GLOBAL'!M17</f>
        <v>631.0556375000001</v>
      </c>
      <c r="H14" s="136">
        <f>$G$14*I14</f>
        <v>631.0556375000001</v>
      </c>
      <c r="I14" s="137">
        <v>1</v>
      </c>
      <c r="J14" s="136">
        <f>G14*K14</f>
        <v>0</v>
      </c>
      <c r="K14" s="137">
        <v>0</v>
      </c>
      <c r="L14" s="136">
        <f>G14*M14</f>
        <v>0</v>
      </c>
      <c r="M14" s="137">
        <v>0</v>
      </c>
    </row>
    <row r="15" spans="1:13" ht="19.5">
      <c r="A15" s="19" t="s">
        <v>247</v>
      </c>
      <c r="B15" s="20"/>
      <c r="C15" s="130"/>
      <c r="D15" s="131" t="s">
        <v>265</v>
      </c>
      <c r="E15" s="131"/>
      <c r="F15" s="131"/>
      <c r="G15" s="131"/>
      <c r="H15" s="131"/>
      <c r="I15" s="131"/>
      <c r="J15" s="131"/>
      <c r="K15" s="131"/>
      <c r="L15" s="131"/>
      <c r="M15" s="131"/>
    </row>
    <row r="16" spans="1:13">
      <c r="A16" s="24" t="s">
        <v>253</v>
      </c>
      <c r="B16" s="25"/>
      <c r="C16" s="132">
        <v>4069</v>
      </c>
      <c r="D16" s="134" t="s">
        <v>260</v>
      </c>
      <c r="E16" s="140">
        <v>42</v>
      </c>
      <c r="F16" s="132" t="s">
        <v>251</v>
      </c>
      <c r="G16" s="136">
        <f>'PLANILHA ORÇAMENTO GLOBAL'!M19</f>
        <v>1548.2249999999999</v>
      </c>
      <c r="H16" s="136">
        <f>G16*I16</f>
        <v>387.05624999999998</v>
      </c>
      <c r="I16" s="137">
        <v>0.25</v>
      </c>
      <c r="J16" s="136">
        <f>G16*K16</f>
        <v>387.05624999999998</v>
      </c>
      <c r="K16" s="137">
        <v>0.25</v>
      </c>
      <c r="L16" s="136">
        <f>G16*M16</f>
        <v>774.11249999999995</v>
      </c>
      <c r="M16" s="137">
        <v>0.5</v>
      </c>
    </row>
    <row r="17" spans="1:13">
      <c r="A17" s="24" t="s">
        <v>254</v>
      </c>
      <c r="B17" s="25"/>
      <c r="C17" s="132">
        <v>2706</v>
      </c>
      <c r="D17" s="134" t="s">
        <v>261</v>
      </c>
      <c r="E17" s="140">
        <v>42</v>
      </c>
      <c r="F17" s="132" t="s">
        <v>251</v>
      </c>
      <c r="G17" s="136">
        <f>'PLANILHA ORÇAMENTO GLOBAL'!M20</f>
        <v>2871.75</v>
      </c>
      <c r="H17" s="136">
        <f>G17*I17</f>
        <v>717.9375</v>
      </c>
      <c r="I17" s="137">
        <v>0.25</v>
      </c>
      <c r="J17" s="136">
        <f>G17*K17</f>
        <v>717.9375</v>
      </c>
      <c r="K17" s="137">
        <v>0.25</v>
      </c>
      <c r="L17" s="136">
        <f>G17*M17</f>
        <v>1435.875</v>
      </c>
      <c r="M17" s="137">
        <v>0.5</v>
      </c>
    </row>
    <row r="18" spans="1:13" ht="19.5">
      <c r="A18" s="19"/>
      <c r="B18" s="20"/>
      <c r="C18" s="130"/>
      <c r="D18" s="131" t="s">
        <v>248</v>
      </c>
      <c r="E18" s="131"/>
      <c r="F18" s="131"/>
      <c r="G18" s="131"/>
      <c r="H18" s="131"/>
      <c r="I18" s="131"/>
      <c r="J18" s="131"/>
      <c r="K18" s="131"/>
      <c r="L18" s="131"/>
      <c r="M18" s="131"/>
    </row>
    <row r="19" spans="1:13">
      <c r="A19" s="24" t="s">
        <v>255</v>
      </c>
      <c r="B19" s="25"/>
      <c r="C19" s="132">
        <v>88316</v>
      </c>
      <c r="D19" s="134" t="s">
        <v>262</v>
      </c>
      <c r="E19" s="140">
        <v>180</v>
      </c>
      <c r="F19" s="132" t="s">
        <v>251</v>
      </c>
      <c r="G19" s="136">
        <f>'PLANILHA ORÇAMENTO GLOBAL'!M22</f>
        <v>2265.75</v>
      </c>
      <c r="H19" s="136">
        <f>G19*I19</f>
        <v>566.4375</v>
      </c>
      <c r="I19" s="137">
        <v>0.25</v>
      </c>
      <c r="J19" s="136">
        <f>G19*K19</f>
        <v>566.4375</v>
      </c>
      <c r="K19" s="137">
        <v>0.25</v>
      </c>
      <c r="L19" s="136">
        <f>G19*M19</f>
        <v>1132.875</v>
      </c>
      <c r="M19" s="137">
        <v>0.5</v>
      </c>
    </row>
    <row r="20" spans="1:13">
      <c r="A20" s="24" t="s">
        <v>258</v>
      </c>
      <c r="B20" s="25"/>
      <c r="C20" s="132">
        <v>72840</v>
      </c>
      <c r="D20" s="134" t="s">
        <v>263</v>
      </c>
      <c r="E20" s="140">
        <v>606.77</v>
      </c>
      <c r="F20" s="132" t="s">
        <v>250</v>
      </c>
      <c r="G20" s="136">
        <f>'PLANILHA ORÇAMENTO GLOBAL'!M23</f>
        <v>356.47737499999999</v>
      </c>
      <c r="H20" s="136">
        <f>G20*I20</f>
        <v>89.119343749999999</v>
      </c>
      <c r="I20" s="137">
        <v>0.25</v>
      </c>
      <c r="J20" s="136">
        <f>G20*K20</f>
        <v>89.119343749999999</v>
      </c>
      <c r="K20" s="137">
        <v>0.25</v>
      </c>
      <c r="L20" s="136">
        <f>G20*M20</f>
        <v>178.2386875</v>
      </c>
      <c r="M20" s="137">
        <v>0.5</v>
      </c>
    </row>
    <row r="21" spans="1:13" s="23" customFormat="1" ht="30" customHeight="1">
      <c r="A21" s="19">
        <v>2</v>
      </c>
      <c r="B21" s="20"/>
      <c r="C21" s="141"/>
      <c r="D21" s="142" t="s">
        <v>22</v>
      </c>
      <c r="E21" s="143"/>
      <c r="F21" s="144"/>
      <c r="G21" s="145"/>
      <c r="H21" s="159"/>
      <c r="I21" s="145"/>
      <c r="J21" s="145"/>
      <c r="K21" s="145"/>
      <c r="L21" s="146"/>
      <c r="M21" s="188"/>
    </row>
    <row r="22" spans="1:13" s="27" customFormat="1" ht="21">
      <c r="A22" s="24" t="s">
        <v>27</v>
      </c>
      <c r="B22" s="25" t="s">
        <v>28</v>
      </c>
      <c r="C22" s="139">
        <v>72215</v>
      </c>
      <c r="D22" s="134" t="s">
        <v>142</v>
      </c>
      <c r="E22" s="140">
        <v>9</v>
      </c>
      <c r="F22" s="132" t="s">
        <v>29</v>
      </c>
      <c r="G22" s="136">
        <f>'PLANILHA ORÇAMENTO GLOBAL'!M25</f>
        <v>282.9375</v>
      </c>
      <c r="H22" s="136">
        <f>$G$22*I22</f>
        <v>282.9375</v>
      </c>
      <c r="I22" s="137">
        <v>1</v>
      </c>
      <c r="J22" s="136">
        <f>G22*K22</f>
        <v>0</v>
      </c>
      <c r="K22" s="137">
        <v>0</v>
      </c>
      <c r="L22" s="136">
        <f>G22*M22</f>
        <v>0</v>
      </c>
      <c r="M22" s="137">
        <v>0</v>
      </c>
    </row>
    <row r="23" spans="1:13" s="27" customFormat="1" ht="21">
      <c r="A23" s="24" t="s">
        <v>30</v>
      </c>
      <c r="B23" s="25" t="s">
        <v>28</v>
      </c>
      <c r="C23" s="139">
        <v>72229</v>
      </c>
      <c r="D23" s="134" t="s">
        <v>24</v>
      </c>
      <c r="E23" s="140">
        <v>100</v>
      </c>
      <c r="F23" s="132" t="s">
        <v>23</v>
      </c>
      <c r="G23" s="136">
        <f>'PLANILHA ORÇAMENTO GLOBAL'!M26</f>
        <v>1127.5</v>
      </c>
      <c r="H23" s="136">
        <f>$G$23*I23</f>
        <v>1127.5</v>
      </c>
      <c r="I23" s="137">
        <v>1</v>
      </c>
      <c r="J23" s="136">
        <f>G23*K23</f>
        <v>0</v>
      </c>
      <c r="K23" s="137">
        <v>0</v>
      </c>
      <c r="L23" s="136">
        <f>G23*M23</f>
        <v>0</v>
      </c>
      <c r="M23" s="137">
        <v>0</v>
      </c>
    </row>
    <row r="24" spans="1:13" s="27" customFormat="1" ht="21">
      <c r="A24" s="24" t="s">
        <v>31</v>
      </c>
      <c r="B24" s="25" t="s">
        <v>32</v>
      </c>
      <c r="C24" s="139">
        <v>72231</v>
      </c>
      <c r="D24" s="134" t="s">
        <v>25</v>
      </c>
      <c r="E24" s="140">
        <v>100</v>
      </c>
      <c r="F24" s="132" t="s">
        <v>18</v>
      </c>
      <c r="G24" s="136">
        <f>'PLANILHA ORÇAMENTO GLOBAL'!M27</f>
        <v>440</v>
      </c>
      <c r="H24" s="136">
        <f>$G$24*I24</f>
        <v>440</v>
      </c>
      <c r="I24" s="137">
        <v>1</v>
      </c>
      <c r="J24" s="136">
        <f>G24*K24</f>
        <v>0</v>
      </c>
      <c r="K24" s="137">
        <v>0</v>
      </c>
      <c r="L24" s="136">
        <f>G24*M24</f>
        <v>0</v>
      </c>
      <c r="M24" s="137">
        <v>0</v>
      </c>
    </row>
    <row r="25" spans="1:13" s="23" customFormat="1" ht="30" customHeight="1">
      <c r="A25" s="19">
        <v>3</v>
      </c>
      <c r="B25" s="20"/>
      <c r="C25" s="141"/>
      <c r="D25" s="142" t="s">
        <v>26</v>
      </c>
      <c r="E25" s="143"/>
      <c r="F25" s="147"/>
      <c r="G25" s="148"/>
      <c r="H25" s="159"/>
      <c r="I25" s="150"/>
      <c r="J25" s="150"/>
      <c r="K25" s="151"/>
      <c r="L25" s="152"/>
      <c r="M25" s="189"/>
    </row>
    <row r="26" spans="1:13" s="23" customFormat="1" ht="21">
      <c r="A26" s="24" t="s">
        <v>240</v>
      </c>
      <c r="B26" s="20"/>
      <c r="C26" s="132">
        <v>5651</v>
      </c>
      <c r="D26" s="134" t="s">
        <v>93</v>
      </c>
      <c r="E26" s="140">
        <v>20</v>
      </c>
      <c r="F26" s="132" t="s">
        <v>18</v>
      </c>
      <c r="G26" s="136">
        <f>'PLANILHA ORÇAMENTO GLOBAL'!M29</f>
        <v>626.75</v>
      </c>
      <c r="H26" s="136">
        <f>$G$26*I26</f>
        <v>626.75</v>
      </c>
      <c r="I26" s="137">
        <v>1</v>
      </c>
      <c r="J26" s="136">
        <f>G26*K26</f>
        <v>0</v>
      </c>
      <c r="K26" s="137">
        <v>0</v>
      </c>
      <c r="L26" s="136">
        <f>G26*M26</f>
        <v>0</v>
      </c>
      <c r="M26" s="137">
        <v>0</v>
      </c>
    </row>
    <row r="27" spans="1:13" s="27" customFormat="1" ht="21">
      <c r="A27" s="24" t="s">
        <v>90</v>
      </c>
      <c r="B27" s="25">
        <v>6501</v>
      </c>
      <c r="C27" s="132">
        <v>83532</v>
      </c>
      <c r="D27" s="134" t="s">
        <v>94</v>
      </c>
      <c r="E27" s="140">
        <v>0.32</v>
      </c>
      <c r="F27" s="132" t="s">
        <v>23</v>
      </c>
      <c r="G27" s="136">
        <f>'PLANILHA ORÇAMENTO GLOBAL'!M30</f>
        <v>118.03200000000001</v>
      </c>
      <c r="H27" s="136">
        <f>$G$27*I27</f>
        <v>118.03200000000001</v>
      </c>
      <c r="I27" s="137">
        <v>1</v>
      </c>
      <c r="J27" s="136">
        <f>G27*K27</f>
        <v>0</v>
      </c>
      <c r="K27" s="137">
        <v>0</v>
      </c>
      <c r="L27" s="136">
        <f>G27*M27</f>
        <v>0</v>
      </c>
      <c r="M27" s="137">
        <v>0</v>
      </c>
    </row>
    <row r="28" spans="1:13" s="27" customFormat="1" ht="21">
      <c r="A28" s="24" t="s">
        <v>91</v>
      </c>
      <c r="B28" s="25">
        <v>6501</v>
      </c>
      <c r="C28" s="132" t="s">
        <v>95</v>
      </c>
      <c r="D28" s="134" t="s">
        <v>99</v>
      </c>
      <c r="E28" s="140">
        <v>1.9</v>
      </c>
      <c r="F28" s="132" t="s">
        <v>23</v>
      </c>
      <c r="G28" s="136">
        <f>'PLANILHA ORÇAMENTO GLOBAL'!M31</f>
        <v>866.96049999999991</v>
      </c>
      <c r="H28" s="136">
        <f>$G$28*I28</f>
        <v>866.96049999999991</v>
      </c>
      <c r="I28" s="137">
        <v>1</v>
      </c>
      <c r="J28" s="136">
        <f>G28*K28</f>
        <v>0</v>
      </c>
      <c r="K28" s="137">
        <v>0</v>
      </c>
      <c r="L28" s="136">
        <f>G28*M28</f>
        <v>0</v>
      </c>
      <c r="M28" s="137">
        <v>0</v>
      </c>
    </row>
    <row r="29" spans="1:13" s="27" customFormat="1" ht="21">
      <c r="A29" s="24" t="s">
        <v>101</v>
      </c>
      <c r="B29" s="25">
        <v>73499</v>
      </c>
      <c r="C29" s="132" t="s">
        <v>96</v>
      </c>
      <c r="D29" s="134" t="s">
        <v>100</v>
      </c>
      <c r="E29" s="140">
        <v>1.9</v>
      </c>
      <c r="F29" s="132" t="s">
        <v>29</v>
      </c>
      <c r="G29" s="136">
        <f>'PLANILHA ORÇAMENTO GLOBAL'!M32</f>
        <v>1142.6600000000003</v>
      </c>
      <c r="H29" s="136">
        <f>$G$29*I29</f>
        <v>1142.6600000000003</v>
      </c>
      <c r="I29" s="137">
        <v>1</v>
      </c>
      <c r="J29" s="136">
        <f>G29*K29</f>
        <v>0</v>
      </c>
      <c r="K29" s="137">
        <v>0</v>
      </c>
      <c r="L29" s="136">
        <f>G29*M29</f>
        <v>0</v>
      </c>
      <c r="M29" s="137">
        <v>0</v>
      </c>
    </row>
    <row r="30" spans="1:13" s="23" customFormat="1" ht="21">
      <c r="A30" s="24" t="s">
        <v>102</v>
      </c>
      <c r="B30" s="20"/>
      <c r="C30" s="132" t="s">
        <v>95</v>
      </c>
      <c r="D30" s="134" t="s">
        <v>97</v>
      </c>
      <c r="E30" s="140">
        <v>2</v>
      </c>
      <c r="F30" s="153"/>
      <c r="G30" s="136">
        <f>'PLANILHA ORÇAMENTO GLOBAL'!M33</f>
        <v>914.57500000000005</v>
      </c>
      <c r="H30" s="136">
        <f>$G$30*I30</f>
        <v>914.57500000000005</v>
      </c>
      <c r="I30" s="137">
        <v>1</v>
      </c>
      <c r="J30" s="154"/>
      <c r="K30" s="154"/>
      <c r="L30" s="155"/>
      <c r="M30" s="190"/>
    </row>
    <row r="31" spans="1:13" s="27" customFormat="1" ht="21">
      <c r="A31" s="24" t="s">
        <v>103</v>
      </c>
      <c r="B31" s="25">
        <v>72081</v>
      </c>
      <c r="C31" s="132" t="s">
        <v>96</v>
      </c>
      <c r="D31" s="134" t="s">
        <v>98</v>
      </c>
      <c r="E31" s="140">
        <v>2</v>
      </c>
      <c r="F31" s="132" t="s">
        <v>18</v>
      </c>
      <c r="G31" s="136">
        <f>'PLANILHA ORÇAMENTO GLOBAL'!M34</f>
        <v>1202.8</v>
      </c>
      <c r="H31" s="136">
        <f>$G$31*I31</f>
        <v>1202.8</v>
      </c>
      <c r="I31" s="137">
        <v>1</v>
      </c>
      <c r="J31" s="136">
        <f>G31*K31</f>
        <v>0</v>
      </c>
      <c r="K31" s="137">
        <v>0</v>
      </c>
      <c r="L31" s="136">
        <f>G31*M31</f>
        <v>0</v>
      </c>
      <c r="M31" s="137">
        <v>0</v>
      </c>
    </row>
    <row r="32" spans="1:13" s="27" customFormat="1" ht="21">
      <c r="A32" s="24" t="s">
        <v>104</v>
      </c>
      <c r="B32" s="25">
        <v>73633</v>
      </c>
      <c r="C32" s="132">
        <v>5651</v>
      </c>
      <c r="D32" s="134" t="s">
        <v>93</v>
      </c>
      <c r="E32" s="140">
        <v>28</v>
      </c>
      <c r="F32" s="132" t="s">
        <v>18</v>
      </c>
      <c r="G32" s="136">
        <f>'PLANILHA ORÇAMENTO GLOBAL'!M35</f>
        <v>877.45</v>
      </c>
      <c r="H32" s="136">
        <f>$G$32*I32</f>
        <v>877.45</v>
      </c>
      <c r="I32" s="137">
        <v>1</v>
      </c>
      <c r="J32" s="136">
        <f>G32*K32</f>
        <v>0</v>
      </c>
      <c r="K32" s="137">
        <v>0</v>
      </c>
      <c r="L32" s="136">
        <f>G32*M32</f>
        <v>0</v>
      </c>
      <c r="M32" s="137">
        <v>0</v>
      </c>
    </row>
    <row r="33" spans="1:13" s="27" customFormat="1" ht="21">
      <c r="A33" s="24" t="s">
        <v>105</v>
      </c>
      <c r="B33" s="25">
        <v>55960</v>
      </c>
      <c r="C33" s="132" t="s">
        <v>33</v>
      </c>
      <c r="D33" s="134" t="s">
        <v>34</v>
      </c>
      <c r="E33" s="140">
        <v>15.5</v>
      </c>
      <c r="F33" s="132" t="s">
        <v>18</v>
      </c>
      <c r="G33" s="136">
        <f>'PLANILHA ORÇAMENTO GLOBAL'!M36</f>
        <v>131.36250000000001</v>
      </c>
      <c r="H33" s="136">
        <f>$G$33*I33</f>
        <v>131.36250000000001</v>
      </c>
      <c r="I33" s="137">
        <v>1</v>
      </c>
      <c r="J33" s="136">
        <f>G33*K33</f>
        <v>0</v>
      </c>
      <c r="K33" s="137">
        <v>0</v>
      </c>
      <c r="L33" s="136">
        <f>G33*M33</f>
        <v>0</v>
      </c>
      <c r="M33" s="137">
        <v>0</v>
      </c>
    </row>
    <row r="34" spans="1:13" s="23" customFormat="1" ht="30" customHeight="1">
      <c r="A34" s="19">
        <v>4</v>
      </c>
      <c r="B34" s="20"/>
      <c r="C34" s="130"/>
      <c r="D34" s="156" t="s">
        <v>35</v>
      </c>
      <c r="E34" s="157"/>
      <c r="F34" s="147"/>
      <c r="G34" s="148"/>
      <c r="H34" s="159"/>
      <c r="I34" s="149"/>
      <c r="J34" s="149"/>
      <c r="K34" s="149"/>
      <c r="L34" s="152"/>
      <c r="M34" s="189"/>
    </row>
    <row r="35" spans="1:13" s="27" customFormat="1" ht="75">
      <c r="A35" s="24" t="s">
        <v>38</v>
      </c>
      <c r="B35" s="25" t="s">
        <v>42</v>
      </c>
      <c r="C35" s="25">
        <v>87503</v>
      </c>
      <c r="D35" s="45" t="s">
        <v>268</v>
      </c>
      <c r="E35" s="140">
        <v>213.7</v>
      </c>
      <c r="F35" s="132" t="s">
        <v>23</v>
      </c>
      <c r="G35" s="136">
        <f>'PLANILHA ORÇAMENTO GLOBAL'!M38</f>
        <v>11432.95</v>
      </c>
      <c r="H35" s="136">
        <f>$G$35*I35</f>
        <v>4573.18</v>
      </c>
      <c r="I35" s="137">
        <v>0.4</v>
      </c>
      <c r="J35" s="136">
        <f>G35*K35</f>
        <v>4573.18</v>
      </c>
      <c r="K35" s="137">
        <v>0.4</v>
      </c>
      <c r="L35" s="136">
        <f>G35*M35</f>
        <v>2286.59</v>
      </c>
      <c r="M35" s="137">
        <v>0.2</v>
      </c>
    </row>
    <row r="36" spans="1:13" s="27" customFormat="1" ht="30" customHeight="1">
      <c r="A36" s="19">
        <v>5</v>
      </c>
      <c r="B36" s="25" t="s">
        <v>46</v>
      </c>
      <c r="C36" s="130"/>
      <c r="D36" s="156" t="s">
        <v>37</v>
      </c>
      <c r="E36" s="157"/>
      <c r="F36" s="158"/>
      <c r="G36" s="159"/>
      <c r="H36" s="159"/>
      <c r="I36" s="160"/>
      <c r="J36" s="159"/>
      <c r="K36" s="160"/>
      <c r="L36" s="159"/>
      <c r="M36" s="160"/>
    </row>
    <row r="37" spans="1:13" s="27" customFormat="1" ht="21">
      <c r="A37" s="24" t="s">
        <v>73</v>
      </c>
      <c r="B37" s="25"/>
      <c r="C37" s="132" t="s">
        <v>112</v>
      </c>
      <c r="D37" s="161" t="s">
        <v>39</v>
      </c>
      <c r="E37" s="162">
        <v>142.33000000000001</v>
      </c>
      <c r="F37" s="132" t="s">
        <v>18</v>
      </c>
      <c r="G37" s="136">
        <f>'PLANILHA ORÇAMENTO GLOBAL'!M40</f>
        <v>11322.351500000002</v>
      </c>
      <c r="H37" s="136">
        <f>$G$37*I37</f>
        <v>4528.9406000000008</v>
      </c>
      <c r="I37" s="137">
        <v>0.4</v>
      </c>
      <c r="J37" s="136">
        <f>G37*K37</f>
        <v>4528.9406000000008</v>
      </c>
      <c r="K37" s="137">
        <v>0.4</v>
      </c>
      <c r="L37" s="136">
        <f>G37*M37</f>
        <v>2264.4703000000004</v>
      </c>
      <c r="M37" s="137">
        <v>0.2</v>
      </c>
    </row>
    <row r="38" spans="1:13" s="23" customFormat="1" ht="37.5">
      <c r="A38" s="24" t="s">
        <v>74</v>
      </c>
      <c r="B38" s="20"/>
      <c r="C38" s="163" t="s">
        <v>95</v>
      </c>
      <c r="D38" s="164" t="s">
        <v>106</v>
      </c>
      <c r="E38" s="140">
        <v>2</v>
      </c>
      <c r="F38" s="153"/>
      <c r="G38" s="136">
        <f>'PLANILHA ORÇAMENTO GLOBAL'!M41</f>
        <v>914.57500000000005</v>
      </c>
      <c r="H38" s="136">
        <f>$G$38*I38</f>
        <v>365.83000000000004</v>
      </c>
      <c r="I38" s="137">
        <v>0.4</v>
      </c>
      <c r="J38" s="136">
        <f>G38*K38</f>
        <v>365.83000000000004</v>
      </c>
      <c r="K38" s="137">
        <v>0.4</v>
      </c>
      <c r="L38" s="136">
        <f>G38*M38</f>
        <v>182.91500000000002</v>
      </c>
      <c r="M38" s="199">
        <v>0.2</v>
      </c>
    </row>
    <row r="39" spans="1:13" s="27" customFormat="1" ht="21">
      <c r="A39" s="24" t="s">
        <v>75</v>
      </c>
      <c r="B39" s="25" t="s">
        <v>50</v>
      </c>
      <c r="C39" s="163" t="s">
        <v>96</v>
      </c>
      <c r="D39" s="164" t="s">
        <v>107</v>
      </c>
      <c r="E39" s="140">
        <v>2</v>
      </c>
      <c r="F39" s="132" t="s">
        <v>18</v>
      </c>
      <c r="G39" s="136">
        <f>'PLANILHA ORÇAMENTO GLOBAL'!M42</f>
        <v>1202.8</v>
      </c>
      <c r="H39" s="136">
        <f>$G$39*I39</f>
        <v>481.12</v>
      </c>
      <c r="I39" s="137">
        <v>0.4</v>
      </c>
      <c r="J39" s="136">
        <f>G39*K39</f>
        <v>481.12</v>
      </c>
      <c r="K39" s="137">
        <v>0.4</v>
      </c>
      <c r="L39" s="136">
        <f>G39*M39</f>
        <v>240.56</v>
      </c>
      <c r="M39" s="137">
        <v>0.2</v>
      </c>
    </row>
    <row r="40" spans="1:13" ht="37.5">
      <c r="A40" s="24" t="s">
        <v>110</v>
      </c>
      <c r="B40" s="25" t="s">
        <v>76</v>
      </c>
      <c r="C40" s="163" t="s">
        <v>108</v>
      </c>
      <c r="D40" s="164" t="s">
        <v>109</v>
      </c>
      <c r="E40" s="162">
        <v>28</v>
      </c>
      <c r="F40" s="132" t="s">
        <v>18</v>
      </c>
      <c r="G40" s="136">
        <f>'PLANILHA ORÇAMENTO GLOBAL'!M43</f>
        <v>1593.5500000000002</v>
      </c>
      <c r="H40" s="136">
        <f>$G$40*I40</f>
        <v>637.42000000000007</v>
      </c>
      <c r="I40" s="137">
        <v>0.4</v>
      </c>
      <c r="J40" s="136">
        <f>G40*K40</f>
        <v>637.42000000000007</v>
      </c>
      <c r="K40" s="137">
        <v>0.4</v>
      </c>
      <c r="L40" s="136">
        <f>G40*M40</f>
        <v>318.71000000000004</v>
      </c>
      <c r="M40" s="137">
        <v>0.2</v>
      </c>
    </row>
    <row r="41" spans="1:13" ht="30" customHeight="1">
      <c r="A41" s="19">
        <v>6</v>
      </c>
      <c r="B41" s="25"/>
      <c r="C41" s="141"/>
      <c r="D41" s="142" t="s">
        <v>40</v>
      </c>
      <c r="E41" s="143"/>
      <c r="F41" s="158"/>
      <c r="G41" s="159"/>
      <c r="H41" s="159"/>
      <c r="I41" s="160"/>
      <c r="J41" s="159"/>
      <c r="K41" s="160"/>
      <c r="L41" s="159"/>
      <c r="M41" s="160"/>
    </row>
    <row r="42" spans="1:13">
      <c r="A42" s="24" t="s">
        <v>41</v>
      </c>
      <c r="B42" s="25"/>
      <c r="C42" s="132" t="s">
        <v>43</v>
      </c>
      <c r="D42" s="134" t="s">
        <v>44</v>
      </c>
      <c r="E42" s="140">
        <v>7.11</v>
      </c>
      <c r="F42" s="132" t="s">
        <v>18</v>
      </c>
      <c r="G42" s="136">
        <f>'PLANILHA ORÇAMENTO GLOBAL'!M45</f>
        <v>604.79437500000006</v>
      </c>
      <c r="H42" s="136">
        <f>$G$42*I42</f>
        <v>0</v>
      </c>
      <c r="I42" s="137">
        <v>0</v>
      </c>
      <c r="J42" s="136">
        <f>G42*K42</f>
        <v>604.79437500000006</v>
      </c>
      <c r="K42" s="137">
        <v>1</v>
      </c>
      <c r="L42" s="136">
        <f>G42*M42</f>
        <v>0</v>
      </c>
      <c r="M42" s="137">
        <v>0</v>
      </c>
    </row>
    <row r="43" spans="1:13" s="23" customFormat="1" ht="21">
      <c r="A43" s="24" t="s">
        <v>45</v>
      </c>
      <c r="B43" s="20"/>
      <c r="C43" s="165" t="s">
        <v>46</v>
      </c>
      <c r="D43" s="134" t="s">
        <v>47</v>
      </c>
      <c r="E43" s="140">
        <v>142.33000000000001</v>
      </c>
      <c r="F43" s="153"/>
      <c r="G43" s="136">
        <f>'PLANILHA ORÇAMENTO GLOBAL'!M46</f>
        <v>3901.6211250000006</v>
      </c>
      <c r="H43" s="136">
        <f>$G$43*I43</f>
        <v>0</v>
      </c>
      <c r="I43" s="137">
        <v>0</v>
      </c>
      <c r="J43" s="136">
        <f>G43*K43</f>
        <v>3901.6211250000006</v>
      </c>
      <c r="K43" s="137">
        <v>1</v>
      </c>
      <c r="L43" s="136">
        <f>G43*M43</f>
        <v>0</v>
      </c>
      <c r="M43" s="137">
        <v>0</v>
      </c>
    </row>
    <row r="44" spans="1:13" s="27" customFormat="1" ht="30" customHeight="1">
      <c r="A44" s="19">
        <v>7</v>
      </c>
      <c r="B44" s="25" t="s">
        <v>78</v>
      </c>
      <c r="C44" s="141"/>
      <c r="D44" s="142" t="s">
        <v>48</v>
      </c>
      <c r="E44" s="143"/>
      <c r="F44" s="158"/>
      <c r="G44" s="159"/>
      <c r="H44" s="159"/>
      <c r="I44" s="160"/>
      <c r="J44" s="159"/>
      <c r="K44" s="160"/>
      <c r="L44" s="159"/>
      <c r="M44" s="160"/>
    </row>
    <row r="45" spans="1:13" s="23" customFormat="1" ht="21">
      <c r="A45" s="84" t="s">
        <v>49</v>
      </c>
      <c r="B45" s="105"/>
      <c r="C45" s="163">
        <v>87878</v>
      </c>
      <c r="D45" s="221" t="s">
        <v>51</v>
      </c>
      <c r="E45" s="162">
        <v>385</v>
      </c>
      <c r="F45" s="224" t="s">
        <v>18</v>
      </c>
      <c r="G45" s="136">
        <f>'PLANILHA ORÇAMENTO GLOBAL'!M48</f>
        <v>1176.65625</v>
      </c>
      <c r="H45" s="136">
        <f>$G$45*I45</f>
        <v>0</v>
      </c>
      <c r="I45" s="137">
        <v>0</v>
      </c>
      <c r="J45" s="136">
        <f>G45*K45</f>
        <v>1176.65625</v>
      </c>
      <c r="K45" s="137">
        <v>1</v>
      </c>
      <c r="L45" s="136">
        <f>G45*M45</f>
        <v>0</v>
      </c>
      <c r="M45" s="137">
        <v>0</v>
      </c>
    </row>
    <row r="46" spans="1:13" s="23" customFormat="1" ht="21">
      <c r="A46" s="24" t="s">
        <v>173</v>
      </c>
      <c r="B46" s="25"/>
      <c r="C46" s="25">
        <v>87527</v>
      </c>
      <c r="D46" s="134" t="s">
        <v>171</v>
      </c>
      <c r="E46" s="140">
        <v>72</v>
      </c>
      <c r="F46" s="165" t="s">
        <v>18</v>
      </c>
      <c r="G46" s="136">
        <f>'PLANILHA ORÇAMENTO GLOBAL'!M49</f>
        <v>1939.5000000000002</v>
      </c>
      <c r="H46" s="136">
        <f>$G$45*I46</f>
        <v>0</v>
      </c>
      <c r="I46" s="137">
        <v>0</v>
      </c>
      <c r="J46" s="136">
        <f>G46*K46</f>
        <v>1163.7</v>
      </c>
      <c r="K46" s="137">
        <v>0.6</v>
      </c>
      <c r="L46" s="136">
        <f>G46*M46</f>
        <v>775.80000000000018</v>
      </c>
      <c r="M46" s="137">
        <v>0.4</v>
      </c>
    </row>
    <row r="47" spans="1:13" s="23" customFormat="1" ht="75">
      <c r="A47" s="24" t="s">
        <v>175</v>
      </c>
      <c r="B47" s="25"/>
      <c r="C47" s="25">
        <v>87267</v>
      </c>
      <c r="D47" s="181" t="s">
        <v>174</v>
      </c>
      <c r="E47" s="140">
        <v>72</v>
      </c>
      <c r="F47" s="165" t="s">
        <v>18</v>
      </c>
      <c r="G47" s="136">
        <f>'PLANILHA ORÇAMENTO GLOBAL'!M50</f>
        <v>3020.3999999999996</v>
      </c>
      <c r="H47" s="136">
        <f>$G$45*I47</f>
        <v>0</v>
      </c>
      <c r="I47" s="137">
        <v>0</v>
      </c>
      <c r="J47" s="136">
        <f>G47*K47</f>
        <v>906.11999999999989</v>
      </c>
      <c r="K47" s="137">
        <v>0.3</v>
      </c>
      <c r="L47" s="136">
        <f>G47*M47</f>
        <v>2114.2799999999997</v>
      </c>
      <c r="M47" s="137">
        <v>0.7</v>
      </c>
    </row>
    <row r="48" spans="1:13" s="23" customFormat="1" ht="21">
      <c r="A48" s="219">
        <v>8</v>
      </c>
      <c r="B48" s="220"/>
      <c r="C48" s="220"/>
      <c r="D48" s="226" t="s">
        <v>172</v>
      </c>
      <c r="E48" s="227"/>
      <c r="F48" s="158"/>
      <c r="G48" s="159"/>
      <c r="H48" s="159"/>
      <c r="I48" s="225"/>
      <c r="J48" s="159"/>
      <c r="K48" s="160"/>
      <c r="L48" s="159"/>
      <c r="M48" s="160"/>
    </row>
    <row r="49" spans="1:13" s="23" customFormat="1" ht="37.5">
      <c r="A49" s="24" t="s">
        <v>77</v>
      </c>
      <c r="B49" s="25"/>
      <c r="C49" s="25"/>
      <c r="D49" s="181" t="s">
        <v>176</v>
      </c>
      <c r="E49" s="140">
        <v>16.95</v>
      </c>
      <c r="F49" s="132" t="s">
        <v>18</v>
      </c>
      <c r="G49" s="136">
        <f>'PLANILHA ORÇAMENTO GLOBAL'!M52</f>
        <v>1014.4574999999999</v>
      </c>
      <c r="H49" s="136">
        <f>$G$45*I49</f>
        <v>0</v>
      </c>
      <c r="I49" s="137">
        <v>0</v>
      </c>
      <c r="J49" s="136">
        <f>G49*K49</f>
        <v>0</v>
      </c>
      <c r="K49" s="137">
        <v>0</v>
      </c>
      <c r="L49" s="136">
        <f>G49*M49</f>
        <v>1014.4574999999999</v>
      </c>
      <c r="M49" s="137">
        <v>1</v>
      </c>
    </row>
    <row r="50" spans="1:13" s="27" customFormat="1" ht="30" customHeight="1">
      <c r="A50" s="222">
        <v>9</v>
      </c>
      <c r="B50" s="42" t="s">
        <v>54</v>
      </c>
      <c r="C50" s="130"/>
      <c r="D50" s="156" t="s">
        <v>52</v>
      </c>
      <c r="E50" s="157"/>
      <c r="F50" s="223"/>
      <c r="G50" s="159"/>
      <c r="H50" s="159"/>
      <c r="I50" s="160"/>
      <c r="J50" s="159"/>
      <c r="K50" s="160"/>
      <c r="L50" s="159"/>
      <c r="M50" s="160"/>
    </row>
    <row r="51" spans="1:13">
      <c r="A51" s="24" t="s">
        <v>53</v>
      </c>
      <c r="B51" s="25">
        <v>6103</v>
      </c>
      <c r="C51" s="132">
        <v>6103</v>
      </c>
      <c r="D51" s="134" t="s">
        <v>55</v>
      </c>
      <c r="E51" s="140">
        <v>6.72</v>
      </c>
      <c r="F51" s="132" t="s">
        <v>18</v>
      </c>
      <c r="G51" s="136">
        <f>'PLANILHA ORÇAMENTO GLOBAL'!M54</f>
        <v>1338.2040000000002</v>
      </c>
      <c r="H51" s="136">
        <f>$G$51*I51</f>
        <v>0</v>
      </c>
      <c r="I51" s="137">
        <v>0</v>
      </c>
      <c r="J51" s="136">
        <f>G51*K51</f>
        <v>669.10200000000009</v>
      </c>
      <c r="K51" s="137">
        <v>0.5</v>
      </c>
      <c r="L51" s="136">
        <f>G51*M51</f>
        <v>669.10200000000009</v>
      </c>
      <c r="M51" s="137">
        <v>0.5</v>
      </c>
    </row>
    <row r="52" spans="1:13" s="23" customFormat="1" ht="21">
      <c r="A52" s="24" t="s">
        <v>177</v>
      </c>
      <c r="B52" s="20"/>
      <c r="C52" s="163">
        <v>68054</v>
      </c>
      <c r="D52" s="134" t="s">
        <v>56</v>
      </c>
      <c r="E52" s="140">
        <v>6</v>
      </c>
      <c r="F52" s="153"/>
      <c r="G52" s="136">
        <f>'PLANILHA ORÇAMENTO GLOBAL'!M55</f>
        <v>1164.1500000000001</v>
      </c>
      <c r="H52" s="136">
        <f>$G$52*I52</f>
        <v>0</v>
      </c>
      <c r="I52" s="137">
        <v>0</v>
      </c>
      <c r="J52" s="136">
        <f>G52*K52</f>
        <v>582.07500000000005</v>
      </c>
      <c r="K52" s="137">
        <v>0.5</v>
      </c>
      <c r="L52" s="136">
        <f>G52*M52</f>
        <v>582.07500000000005</v>
      </c>
      <c r="M52" s="137">
        <v>0.5</v>
      </c>
    </row>
    <row r="53" spans="1:13" s="27" customFormat="1" ht="30" customHeight="1">
      <c r="A53" s="19">
        <v>10</v>
      </c>
      <c r="B53" s="25">
        <v>72117</v>
      </c>
      <c r="C53" s="141"/>
      <c r="D53" s="166" t="s">
        <v>57</v>
      </c>
      <c r="E53" s="157"/>
      <c r="F53" s="158"/>
      <c r="G53" s="159"/>
      <c r="H53" s="159"/>
      <c r="I53" s="160"/>
      <c r="J53" s="159"/>
      <c r="K53" s="160"/>
      <c r="L53" s="159"/>
      <c r="M53" s="160"/>
    </row>
    <row r="54" spans="1:13" s="23" customFormat="1" ht="21">
      <c r="A54" s="24" t="s">
        <v>58</v>
      </c>
      <c r="B54" s="20"/>
      <c r="C54" s="132">
        <v>72117</v>
      </c>
      <c r="D54" s="134" t="s">
        <v>59</v>
      </c>
      <c r="E54" s="140">
        <v>6.72</v>
      </c>
      <c r="F54" s="153"/>
      <c r="G54" s="136">
        <f>'PLANILHA ORÇAMENTO GLOBAL'!M57</f>
        <v>624.87599999999998</v>
      </c>
      <c r="H54" s="136">
        <f>$G$54*I54</f>
        <v>0</v>
      </c>
      <c r="I54" s="137">
        <v>0</v>
      </c>
      <c r="J54" s="136">
        <f>G54*K54</f>
        <v>0</v>
      </c>
      <c r="K54" s="137">
        <v>0</v>
      </c>
      <c r="L54" s="136">
        <f>G54*M54</f>
        <v>624.87599999999998</v>
      </c>
      <c r="M54" s="137">
        <v>1</v>
      </c>
    </row>
    <row r="55" spans="1:13" s="27" customFormat="1" ht="30" customHeight="1">
      <c r="A55" s="104">
        <v>11</v>
      </c>
      <c r="B55" s="25"/>
      <c r="C55" s="130"/>
      <c r="D55" s="156" t="s">
        <v>63</v>
      </c>
      <c r="E55" s="157"/>
      <c r="F55" s="158"/>
      <c r="G55" s="167"/>
      <c r="H55" s="159"/>
      <c r="I55" s="160"/>
      <c r="J55" s="159"/>
      <c r="K55" s="160"/>
      <c r="L55" s="159"/>
      <c r="M55" s="160"/>
    </row>
    <row r="56" spans="1:13" ht="30" customHeight="1">
      <c r="A56" s="118"/>
      <c r="B56" s="25"/>
      <c r="C56" s="168"/>
      <c r="D56" s="108" t="s">
        <v>113</v>
      </c>
      <c r="E56" s="109"/>
      <c r="F56" s="132"/>
      <c r="G56" s="136"/>
      <c r="H56" s="136"/>
      <c r="I56" s="137">
        <v>0</v>
      </c>
      <c r="J56" s="136">
        <f>G56*K56</f>
        <v>0</v>
      </c>
      <c r="K56" s="137">
        <v>0</v>
      </c>
      <c r="L56" s="136">
        <f>G56*M56</f>
        <v>0</v>
      </c>
      <c r="M56" s="137">
        <v>0</v>
      </c>
    </row>
    <row r="57" spans="1:13">
      <c r="A57" s="24" t="s">
        <v>60</v>
      </c>
      <c r="B57" s="25"/>
      <c r="C57" s="132">
        <v>83387</v>
      </c>
      <c r="D57" s="98" t="s">
        <v>114</v>
      </c>
      <c r="E57" s="96">
        <v>21</v>
      </c>
      <c r="F57" s="132" t="s">
        <v>18</v>
      </c>
      <c r="G57" s="136">
        <f>'PLANILHA ORÇAMENTO GLOBAL'!M60</f>
        <v>126.26249999999999</v>
      </c>
      <c r="H57" s="136">
        <f>$G$57*I57</f>
        <v>0</v>
      </c>
      <c r="I57" s="137">
        <v>0</v>
      </c>
      <c r="J57" s="136">
        <f t="shared" ref="J57:J79" si="0">G57*K57</f>
        <v>25.252499999999998</v>
      </c>
      <c r="K57" s="137">
        <v>0.2</v>
      </c>
      <c r="L57" s="136">
        <f t="shared" ref="L57:L79" si="1">G57*M57</f>
        <v>101.00999999999999</v>
      </c>
      <c r="M57" s="137">
        <v>0.8</v>
      </c>
    </row>
    <row r="58" spans="1:13" s="23" customFormat="1" ht="21">
      <c r="A58" s="24" t="s">
        <v>61</v>
      </c>
      <c r="B58" s="20"/>
      <c r="C58" s="132">
        <v>83388</v>
      </c>
      <c r="D58" s="98" t="s">
        <v>115</v>
      </c>
      <c r="E58" s="96">
        <v>13</v>
      </c>
      <c r="F58" s="153"/>
      <c r="G58" s="136">
        <f>'PLANILHA ORÇAMENTO GLOBAL'!M61</f>
        <v>110.82499999999999</v>
      </c>
      <c r="H58" s="136">
        <f>$G$58*I58</f>
        <v>0</v>
      </c>
      <c r="I58" s="137">
        <v>0</v>
      </c>
      <c r="J58" s="136">
        <f t="shared" si="0"/>
        <v>22.164999999999999</v>
      </c>
      <c r="K58" s="137">
        <v>0.2</v>
      </c>
      <c r="L58" s="136">
        <f t="shared" si="1"/>
        <v>88.66</v>
      </c>
      <c r="M58" s="137">
        <v>0.8</v>
      </c>
    </row>
    <row r="59" spans="1:13" s="27" customFormat="1" ht="30" customHeight="1">
      <c r="A59" s="24"/>
      <c r="B59" s="44">
        <v>12039</v>
      </c>
      <c r="C59" s="132"/>
      <c r="D59" s="97" t="s">
        <v>116</v>
      </c>
      <c r="E59" s="96"/>
      <c r="F59" s="169"/>
      <c r="G59" s="136"/>
      <c r="H59" s="136"/>
      <c r="I59" s="137"/>
      <c r="J59" s="136"/>
      <c r="K59" s="137"/>
      <c r="L59" s="136"/>
      <c r="M59" s="137"/>
    </row>
    <row r="60" spans="1:13" s="27" customFormat="1" ht="38.25">
      <c r="A60" s="24" t="s">
        <v>62</v>
      </c>
      <c r="B60" s="44"/>
      <c r="C60" s="132" t="s">
        <v>136</v>
      </c>
      <c r="D60" s="101" t="s">
        <v>117</v>
      </c>
      <c r="E60" s="99">
        <v>246.6</v>
      </c>
      <c r="F60" s="169" t="s">
        <v>65</v>
      </c>
      <c r="G60" s="136">
        <f>'PLANILHA ORÇAMENTO GLOBAL'!M63</f>
        <v>539.4375</v>
      </c>
      <c r="H60" s="136">
        <f>$G$60*I60</f>
        <v>0</v>
      </c>
      <c r="I60" s="137">
        <v>0</v>
      </c>
      <c r="J60" s="136">
        <f t="shared" si="0"/>
        <v>107.8875</v>
      </c>
      <c r="K60" s="137">
        <v>0.2</v>
      </c>
      <c r="L60" s="136">
        <f t="shared" si="1"/>
        <v>431.55</v>
      </c>
      <c r="M60" s="137">
        <v>0.8</v>
      </c>
    </row>
    <row r="61" spans="1:13" s="27" customFormat="1" ht="38.25">
      <c r="A61" s="84" t="s">
        <v>79</v>
      </c>
      <c r="B61" s="44">
        <v>2390</v>
      </c>
      <c r="C61" s="163" t="s">
        <v>137</v>
      </c>
      <c r="D61" s="113" t="s">
        <v>118</v>
      </c>
      <c r="E61" s="114">
        <v>276.3</v>
      </c>
      <c r="F61" s="169" t="s">
        <v>65</v>
      </c>
      <c r="G61" s="136">
        <f>'PLANILHA ORÇAMENTO GLOBAL'!M64</f>
        <v>798.85237500000005</v>
      </c>
      <c r="H61" s="136">
        <f>$G$61*I61</f>
        <v>0</v>
      </c>
      <c r="I61" s="137">
        <v>0</v>
      </c>
      <c r="J61" s="136">
        <f t="shared" si="0"/>
        <v>159.77047500000003</v>
      </c>
      <c r="K61" s="137">
        <v>0.2</v>
      </c>
      <c r="L61" s="136">
        <f t="shared" si="1"/>
        <v>639.08190000000013</v>
      </c>
      <c r="M61" s="137">
        <v>0.8</v>
      </c>
    </row>
    <row r="62" spans="1:13" s="27" customFormat="1" ht="21">
      <c r="A62" s="118"/>
      <c r="B62" s="44">
        <v>2369</v>
      </c>
      <c r="C62" s="168"/>
      <c r="D62" s="108" t="s">
        <v>119</v>
      </c>
      <c r="E62" s="109"/>
      <c r="F62" s="169"/>
      <c r="G62" s="136"/>
      <c r="H62" s="136"/>
      <c r="I62" s="137"/>
      <c r="J62" s="136"/>
      <c r="K62" s="137"/>
      <c r="L62" s="136"/>
      <c r="M62" s="137"/>
    </row>
    <row r="63" spans="1:13" s="27" customFormat="1" ht="21">
      <c r="A63" s="89" t="s">
        <v>80</v>
      </c>
      <c r="B63" s="44"/>
      <c r="C63" s="133">
        <v>72335</v>
      </c>
      <c r="D63" s="106" t="s">
        <v>120</v>
      </c>
      <c r="E63" s="107">
        <v>1</v>
      </c>
      <c r="F63" s="169" t="s">
        <v>29</v>
      </c>
      <c r="G63" s="136">
        <f>'PLANILHA ORÇAMENTO GLOBAL'!M66</f>
        <v>3.2787500000000005</v>
      </c>
      <c r="H63" s="136">
        <f>$G$63*I63</f>
        <v>0</v>
      </c>
      <c r="I63" s="137">
        <v>0</v>
      </c>
      <c r="J63" s="136">
        <f t="shared" si="0"/>
        <v>0</v>
      </c>
      <c r="K63" s="137">
        <v>0</v>
      </c>
      <c r="L63" s="136">
        <f t="shared" si="1"/>
        <v>3.2787500000000005</v>
      </c>
      <c r="M63" s="137">
        <v>1</v>
      </c>
    </row>
    <row r="64" spans="1:13" s="27" customFormat="1" ht="21">
      <c r="A64" s="24" t="s">
        <v>81</v>
      </c>
      <c r="B64" s="44"/>
      <c r="C64" s="132">
        <v>72335</v>
      </c>
      <c r="D64" s="98" t="s">
        <v>121</v>
      </c>
      <c r="E64" s="96">
        <v>20</v>
      </c>
      <c r="F64" s="169" t="s">
        <v>29</v>
      </c>
      <c r="G64" s="136">
        <f>'PLANILHA ORÇAMENTO GLOBAL'!M67</f>
        <v>65.5</v>
      </c>
      <c r="H64" s="136">
        <f>$G$64*I64</f>
        <v>0</v>
      </c>
      <c r="I64" s="137">
        <v>0</v>
      </c>
      <c r="J64" s="136">
        <f t="shared" si="0"/>
        <v>0</v>
      </c>
      <c r="K64" s="137">
        <v>0</v>
      </c>
      <c r="L64" s="136">
        <f t="shared" si="1"/>
        <v>65.5</v>
      </c>
      <c r="M64" s="137">
        <v>1</v>
      </c>
    </row>
    <row r="65" spans="1:13" s="53" customFormat="1" ht="21">
      <c r="A65" s="24" t="s">
        <v>82</v>
      </c>
      <c r="B65" s="50">
        <v>1872</v>
      </c>
      <c r="C65" s="132">
        <v>72331</v>
      </c>
      <c r="D65" s="98" t="s">
        <v>122</v>
      </c>
      <c r="E65" s="100">
        <v>9</v>
      </c>
      <c r="F65" s="169" t="s">
        <v>65</v>
      </c>
      <c r="G65" s="136">
        <f>'PLANILHA ORÇAMENTO GLOBAL'!M68</f>
        <v>93.206250000000011</v>
      </c>
      <c r="H65" s="136">
        <f>$G$65*I65</f>
        <v>0</v>
      </c>
      <c r="I65" s="137">
        <v>0</v>
      </c>
      <c r="J65" s="136">
        <f t="shared" si="0"/>
        <v>0</v>
      </c>
      <c r="K65" s="137">
        <v>0</v>
      </c>
      <c r="L65" s="136">
        <f t="shared" si="1"/>
        <v>93.206250000000011</v>
      </c>
      <c r="M65" s="137">
        <v>1</v>
      </c>
    </row>
    <row r="66" spans="1:13" s="53" customFormat="1" ht="21">
      <c r="A66" s="24" t="s">
        <v>83</v>
      </c>
      <c r="B66" s="50"/>
      <c r="C66" s="132">
        <v>83540</v>
      </c>
      <c r="D66" s="98" t="s">
        <v>123</v>
      </c>
      <c r="E66" s="100">
        <v>1</v>
      </c>
      <c r="F66" s="169" t="s">
        <v>65</v>
      </c>
      <c r="G66" s="136">
        <f>'PLANILHA ORÇAMENTO GLOBAL'!M69</f>
        <v>12.487500000000001</v>
      </c>
      <c r="H66" s="136">
        <f>$G$66*I66</f>
        <v>0</v>
      </c>
      <c r="I66" s="137">
        <v>0</v>
      </c>
      <c r="J66" s="136">
        <f t="shared" si="0"/>
        <v>0</v>
      </c>
      <c r="K66" s="137">
        <v>0</v>
      </c>
      <c r="L66" s="136">
        <f t="shared" si="1"/>
        <v>12.487500000000001</v>
      </c>
      <c r="M66" s="137">
        <v>1</v>
      </c>
    </row>
    <row r="67" spans="1:13" s="53" customFormat="1" ht="21">
      <c r="A67" s="24" t="s">
        <v>84</v>
      </c>
      <c r="B67" s="50">
        <v>7529</v>
      </c>
      <c r="C67" s="132">
        <v>83540</v>
      </c>
      <c r="D67" s="98" t="s">
        <v>124</v>
      </c>
      <c r="E67" s="100">
        <v>15</v>
      </c>
      <c r="F67" s="169" t="s">
        <v>65</v>
      </c>
      <c r="G67" s="136">
        <f>'PLANILHA ORÇAMENTO GLOBAL'!M70</f>
        <v>187.3125</v>
      </c>
      <c r="H67" s="136">
        <f>$G$67*I67</f>
        <v>0</v>
      </c>
      <c r="I67" s="137">
        <v>0</v>
      </c>
      <c r="J67" s="136">
        <f t="shared" si="0"/>
        <v>0</v>
      </c>
      <c r="K67" s="137">
        <v>0</v>
      </c>
      <c r="L67" s="136">
        <f t="shared" si="1"/>
        <v>187.3125</v>
      </c>
      <c r="M67" s="137">
        <v>1</v>
      </c>
    </row>
    <row r="68" spans="1:13" s="53" customFormat="1" ht="21">
      <c r="A68" s="84" t="s">
        <v>85</v>
      </c>
      <c r="B68" s="50">
        <v>7550</v>
      </c>
      <c r="C68" s="163">
        <v>83566</v>
      </c>
      <c r="D68" s="119" t="s">
        <v>125</v>
      </c>
      <c r="E68" s="120">
        <v>5</v>
      </c>
      <c r="F68" s="169" t="s">
        <v>65</v>
      </c>
      <c r="G68" s="136">
        <f>'PLANILHA ORÇAMENTO GLOBAL'!M71</f>
        <v>105.4375</v>
      </c>
      <c r="H68" s="136">
        <f>$G$252*I68</f>
        <v>0</v>
      </c>
      <c r="I68" s="137">
        <v>0</v>
      </c>
      <c r="J68" s="136">
        <f t="shared" si="0"/>
        <v>0</v>
      </c>
      <c r="K68" s="137">
        <v>0</v>
      </c>
      <c r="L68" s="136">
        <f t="shared" si="1"/>
        <v>105.4375</v>
      </c>
      <c r="M68" s="137">
        <v>1</v>
      </c>
    </row>
    <row r="69" spans="1:13" s="27" customFormat="1" ht="21">
      <c r="A69" s="118"/>
      <c r="B69" s="44">
        <v>3799</v>
      </c>
      <c r="C69" s="168"/>
      <c r="D69" s="108" t="s">
        <v>126</v>
      </c>
      <c r="E69" s="122"/>
      <c r="F69" s="169"/>
      <c r="G69" s="136"/>
      <c r="H69" s="136"/>
      <c r="I69" s="137"/>
      <c r="J69" s="136"/>
      <c r="K69" s="137"/>
      <c r="L69" s="136"/>
      <c r="M69" s="137"/>
    </row>
    <row r="70" spans="1:13" s="27" customFormat="1" ht="21">
      <c r="A70" s="89" t="s">
        <v>86</v>
      </c>
      <c r="B70" s="44">
        <v>939</v>
      </c>
      <c r="C70" s="133" t="s">
        <v>138</v>
      </c>
      <c r="D70" s="106" t="s">
        <v>127</v>
      </c>
      <c r="E70" s="121">
        <v>9</v>
      </c>
      <c r="F70" s="169" t="s">
        <v>29</v>
      </c>
      <c r="G70" s="136">
        <f>'PLANILHA ORÇAMENTO GLOBAL'!M73</f>
        <v>113.40000000000002</v>
      </c>
      <c r="H70" s="136">
        <f>$G$70*I70</f>
        <v>0</v>
      </c>
      <c r="I70" s="137">
        <v>0</v>
      </c>
      <c r="J70" s="136">
        <f t="shared" si="0"/>
        <v>90.720000000000027</v>
      </c>
      <c r="K70" s="137">
        <v>0.8</v>
      </c>
      <c r="L70" s="136">
        <f t="shared" si="1"/>
        <v>22.680000000000007</v>
      </c>
      <c r="M70" s="137">
        <v>0.2</v>
      </c>
    </row>
    <row r="71" spans="1:13" s="27" customFormat="1" ht="21">
      <c r="A71" s="24" t="s">
        <v>87</v>
      </c>
      <c r="B71" s="44">
        <v>944</v>
      </c>
      <c r="C71" s="132" t="s">
        <v>139</v>
      </c>
      <c r="D71" s="98" t="s">
        <v>128</v>
      </c>
      <c r="E71" s="96">
        <v>1</v>
      </c>
      <c r="F71" s="169" t="s">
        <v>29</v>
      </c>
      <c r="G71" s="136">
        <f>'PLANILHA ORÇAMENTO GLOBAL'!M74</f>
        <v>12.6</v>
      </c>
      <c r="H71" s="136">
        <f>$G$71*I71</f>
        <v>0</v>
      </c>
      <c r="I71" s="137">
        <v>0</v>
      </c>
      <c r="J71" s="136">
        <f t="shared" si="0"/>
        <v>10.08</v>
      </c>
      <c r="K71" s="137">
        <v>0.8</v>
      </c>
      <c r="L71" s="136">
        <f t="shared" si="1"/>
        <v>2.52</v>
      </c>
      <c r="M71" s="137">
        <v>0.2</v>
      </c>
    </row>
    <row r="72" spans="1:13" s="27" customFormat="1" ht="21">
      <c r="A72" s="24" t="s">
        <v>88</v>
      </c>
      <c r="B72" s="44">
        <v>1872</v>
      </c>
      <c r="C72" s="132">
        <v>72934</v>
      </c>
      <c r="D72" s="98" t="s">
        <v>129</v>
      </c>
      <c r="E72" s="96">
        <v>1</v>
      </c>
      <c r="F72" s="169" t="s">
        <v>65</v>
      </c>
      <c r="G72" s="136">
        <f>'PLANILHA ORÇAMENTO GLOBAL'!M75</f>
        <v>19.724999999999998</v>
      </c>
      <c r="H72" s="136">
        <f>$G$72*I72</f>
        <v>0</v>
      </c>
      <c r="I72" s="137">
        <v>0</v>
      </c>
      <c r="J72" s="136">
        <f t="shared" si="0"/>
        <v>15.78</v>
      </c>
      <c r="K72" s="137">
        <v>0.8</v>
      </c>
      <c r="L72" s="136">
        <f t="shared" si="1"/>
        <v>3.9449999999999998</v>
      </c>
      <c r="M72" s="137">
        <v>0.2</v>
      </c>
    </row>
    <row r="73" spans="1:13" s="23" customFormat="1" ht="30" customHeight="1">
      <c r="A73" s="24"/>
      <c r="B73" s="20"/>
      <c r="C73" s="132"/>
      <c r="D73" s="97" t="s">
        <v>130</v>
      </c>
      <c r="E73" s="96"/>
      <c r="F73" s="170"/>
      <c r="G73" s="136"/>
      <c r="H73" s="136"/>
      <c r="I73" s="137"/>
      <c r="J73" s="136"/>
      <c r="K73" s="137"/>
      <c r="L73" s="136"/>
      <c r="M73" s="137"/>
    </row>
    <row r="74" spans="1:13" s="27" customFormat="1" ht="21">
      <c r="A74" s="84" t="s">
        <v>89</v>
      </c>
      <c r="B74" s="44"/>
      <c r="C74" s="163">
        <v>72934</v>
      </c>
      <c r="D74" s="119" t="s">
        <v>131</v>
      </c>
      <c r="E74" s="123">
        <v>134.19999999999999</v>
      </c>
      <c r="F74" s="171" t="s">
        <v>29</v>
      </c>
      <c r="G74" s="136">
        <f>'PLANILHA ORÇAMENTO GLOBAL'!M77</f>
        <v>687.77500000000009</v>
      </c>
      <c r="H74" s="136">
        <f>$G$74*I74</f>
        <v>0</v>
      </c>
      <c r="I74" s="137">
        <v>0</v>
      </c>
      <c r="J74" s="136">
        <f t="shared" si="0"/>
        <v>343.88750000000005</v>
      </c>
      <c r="K74" s="137">
        <v>0.5</v>
      </c>
      <c r="L74" s="136">
        <f t="shared" si="1"/>
        <v>343.88750000000005</v>
      </c>
      <c r="M74" s="137">
        <v>0.5</v>
      </c>
    </row>
    <row r="75" spans="1:13" s="27" customFormat="1" ht="30" customHeight="1">
      <c r="A75" s="118"/>
      <c r="B75" s="44"/>
      <c r="C75" s="168"/>
      <c r="D75" s="108" t="s">
        <v>132</v>
      </c>
      <c r="E75" s="109"/>
      <c r="F75" s="171"/>
      <c r="G75" s="136"/>
      <c r="H75" s="136">
        <f>$G$75*I75</f>
        <v>0</v>
      </c>
      <c r="I75" s="137">
        <v>0</v>
      </c>
      <c r="J75" s="136">
        <f t="shared" si="0"/>
        <v>0</v>
      </c>
      <c r="K75" s="137">
        <v>0</v>
      </c>
      <c r="L75" s="136">
        <f t="shared" si="1"/>
        <v>0</v>
      </c>
      <c r="M75" s="137">
        <v>0</v>
      </c>
    </row>
    <row r="76" spans="1:13">
      <c r="A76" s="89" t="s">
        <v>145</v>
      </c>
      <c r="B76" s="44"/>
      <c r="C76" s="133" t="s">
        <v>141</v>
      </c>
      <c r="D76" s="106" t="s">
        <v>133</v>
      </c>
      <c r="E76" s="107">
        <v>8</v>
      </c>
      <c r="F76" s="172" t="s">
        <v>65</v>
      </c>
      <c r="G76" s="136">
        <f>'PLANILHA ORÇAMENTO GLOBAL'!M79</f>
        <v>843.1</v>
      </c>
      <c r="H76" s="136">
        <f>$G$76*I76</f>
        <v>0</v>
      </c>
      <c r="I76" s="137">
        <v>0</v>
      </c>
      <c r="J76" s="136">
        <f t="shared" si="0"/>
        <v>0</v>
      </c>
      <c r="K76" s="137">
        <v>0</v>
      </c>
      <c r="L76" s="136">
        <f t="shared" si="1"/>
        <v>843.1</v>
      </c>
      <c r="M76" s="137">
        <v>1</v>
      </c>
    </row>
    <row r="77" spans="1:13" s="23" customFormat="1" ht="37.5">
      <c r="A77" s="84" t="s">
        <v>178</v>
      </c>
      <c r="B77" s="20"/>
      <c r="C77" s="163" t="s">
        <v>144</v>
      </c>
      <c r="D77" s="173" t="s">
        <v>143</v>
      </c>
      <c r="E77" s="123">
        <v>5</v>
      </c>
      <c r="F77" s="174"/>
      <c r="G77" s="136">
        <f>'PLANILHA ORÇAMENTO GLOBAL'!M80</f>
        <v>141.4375</v>
      </c>
      <c r="H77" s="136">
        <f>$G$77*I77</f>
        <v>0</v>
      </c>
      <c r="I77" s="137">
        <v>0</v>
      </c>
      <c r="J77" s="136">
        <f t="shared" si="0"/>
        <v>0</v>
      </c>
      <c r="K77" s="137">
        <v>0</v>
      </c>
      <c r="L77" s="136">
        <f t="shared" si="1"/>
        <v>141.4375</v>
      </c>
      <c r="M77" s="137">
        <v>1</v>
      </c>
    </row>
    <row r="78" spans="1:13" s="27" customFormat="1" ht="30" customHeight="1">
      <c r="A78" s="118"/>
      <c r="B78" s="25">
        <v>9537</v>
      </c>
      <c r="C78" s="168"/>
      <c r="D78" s="108" t="s">
        <v>134</v>
      </c>
      <c r="E78" s="109"/>
      <c r="F78" s="132"/>
      <c r="G78" s="136"/>
      <c r="H78" s="136">
        <f>$G$78*I78</f>
        <v>0</v>
      </c>
      <c r="I78" s="137">
        <v>0</v>
      </c>
      <c r="J78" s="136">
        <f t="shared" si="0"/>
        <v>0</v>
      </c>
      <c r="K78" s="137">
        <v>0</v>
      </c>
      <c r="L78" s="136">
        <f t="shared" si="1"/>
        <v>0</v>
      </c>
      <c r="M78" s="137">
        <v>0</v>
      </c>
    </row>
    <row r="79" spans="1:13" ht="56.25">
      <c r="A79" s="89" t="s">
        <v>179</v>
      </c>
      <c r="B79" s="60"/>
      <c r="C79" s="133">
        <v>9540</v>
      </c>
      <c r="D79" s="124" t="s">
        <v>140</v>
      </c>
      <c r="E79" s="129">
        <v>1</v>
      </c>
      <c r="F79" s="132"/>
      <c r="G79" s="136">
        <f>'PLANILHA ORÇAMENTO GLOBAL'!M82</f>
        <v>1015.4250000000001</v>
      </c>
      <c r="H79" s="136">
        <f>$G$79*I79</f>
        <v>1015.4250000000001</v>
      </c>
      <c r="I79" s="137">
        <v>1</v>
      </c>
      <c r="J79" s="136">
        <f t="shared" si="0"/>
        <v>0</v>
      </c>
      <c r="K79" s="137">
        <v>0</v>
      </c>
      <c r="L79" s="136">
        <f t="shared" si="1"/>
        <v>0</v>
      </c>
      <c r="M79" s="137">
        <v>0</v>
      </c>
    </row>
    <row r="80" spans="1:13" ht="30" customHeight="1">
      <c r="A80" s="19">
        <v>12</v>
      </c>
      <c r="B80" s="86"/>
      <c r="C80" s="130"/>
      <c r="D80" s="175" t="s">
        <v>168</v>
      </c>
      <c r="E80" s="176"/>
      <c r="F80" s="177"/>
      <c r="G80" s="178"/>
      <c r="H80" s="159"/>
      <c r="I80" s="178"/>
      <c r="J80" s="179"/>
      <c r="K80" s="179"/>
      <c r="L80" s="180"/>
      <c r="M80" s="191"/>
    </row>
    <row r="81" spans="1:13">
      <c r="A81" s="24" t="s">
        <v>64</v>
      </c>
      <c r="B81" s="87"/>
      <c r="C81" s="132">
        <v>88503</v>
      </c>
      <c r="D81" s="181" t="s">
        <v>146</v>
      </c>
      <c r="E81" s="182">
        <v>1</v>
      </c>
      <c r="F81" s="132"/>
      <c r="G81" s="136">
        <f>'PLANILHA ORÇAMENTO GLOBAL'!M85</f>
        <v>710.48749999999995</v>
      </c>
      <c r="H81" s="136">
        <f>$G$81*I81</f>
        <v>710.48749999999995</v>
      </c>
      <c r="I81" s="137">
        <v>1</v>
      </c>
      <c r="J81" s="136">
        <f>G81*K81</f>
        <v>0</v>
      </c>
      <c r="K81" s="137">
        <v>0</v>
      </c>
      <c r="L81" s="136">
        <f>G81*M81</f>
        <v>0</v>
      </c>
      <c r="M81" s="137">
        <v>0</v>
      </c>
    </row>
    <row r="82" spans="1:13">
      <c r="A82" s="24" t="s">
        <v>180</v>
      </c>
      <c r="B82" s="88"/>
      <c r="C82" s="132" t="s">
        <v>148</v>
      </c>
      <c r="D82" s="181" t="s">
        <v>147</v>
      </c>
      <c r="E82" s="182">
        <v>1</v>
      </c>
      <c r="F82" s="132"/>
      <c r="G82" s="136">
        <f>'PLANILHA ORÇAMENTO GLOBAL'!M86</f>
        <v>125.51249999999999</v>
      </c>
      <c r="H82" s="136">
        <f>$G$82*I82</f>
        <v>125.51249999999999</v>
      </c>
      <c r="I82" s="137">
        <v>1</v>
      </c>
      <c r="J82" s="136">
        <f t="shared" ref="J82:J95" si="2">G82*K82</f>
        <v>0</v>
      </c>
      <c r="K82" s="137">
        <v>0</v>
      </c>
      <c r="L82" s="136">
        <f t="shared" ref="L82:L95" si="3">G82*M82</f>
        <v>0</v>
      </c>
      <c r="M82" s="137">
        <v>0</v>
      </c>
    </row>
    <row r="83" spans="1:13" ht="37.5">
      <c r="A83" s="24" t="s">
        <v>181</v>
      </c>
      <c r="B83" s="86"/>
      <c r="C83" s="132">
        <v>86903</v>
      </c>
      <c r="D83" s="181" t="s">
        <v>149</v>
      </c>
      <c r="E83" s="182">
        <v>5</v>
      </c>
      <c r="F83" s="132"/>
      <c r="G83" s="136">
        <f>'PLANILHA ORÇAMENTO GLOBAL'!M87</f>
        <v>779.375</v>
      </c>
      <c r="H83" s="136">
        <f>$G$83*I83</f>
        <v>0</v>
      </c>
      <c r="I83" s="137">
        <v>0</v>
      </c>
      <c r="J83" s="136">
        <f t="shared" si="2"/>
        <v>0</v>
      </c>
      <c r="K83" s="137">
        <v>0</v>
      </c>
      <c r="L83" s="136">
        <f t="shared" si="3"/>
        <v>779.375</v>
      </c>
      <c r="M83" s="137">
        <v>1</v>
      </c>
    </row>
    <row r="84" spans="1:13" ht="37.5">
      <c r="A84" s="24" t="s">
        <v>182</v>
      </c>
      <c r="B84" s="87"/>
      <c r="C84" s="132">
        <v>86888</v>
      </c>
      <c r="D84" s="181" t="s">
        <v>150</v>
      </c>
      <c r="E84" s="182">
        <v>5</v>
      </c>
      <c r="F84" s="132"/>
      <c r="G84" s="136">
        <f>'PLANILHA ORÇAMENTO GLOBAL'!M88</f>
        <v>1640.1875</v>
      </c>
      <c r="H84" s="136">
        <f>$G$84*I84</f>
        <v>0</v>
      </c>
      <c r="I84" s="137">
        <v>0</v>
      </c>
      <c r="J84" s="136">
        <f t="shared" si="2"/>
        <v>0</v>
      </c>
      <c r="K84" s="137">
        <v>0</v>
      </c>
      <c r="L84" s="136">
        <f t="shared" si="3"/>
        <v>1640.1875</v>
      </c>
      <c r="M84" s="137">
        <v>1</v>
      </c>
    </row>
    <row r="85" spans="1:13" ht="37.5">
      <c r="A85" s="24" t="s">
        <v>183</v>
      </c>
      <c r="B85" s="79"/>
      <c r="C85" s="132">
        <v>86888</v>
      </c>
      <c r="D85" s="181" t="s">
        <v>151</v>
      </c>
      <c r="E85" s="182">
        <v>1</v>
      </c>
      <c r="F85" s="132"/>
      <c r="G85" s="136">
        <f>'PLANILHA ORÇAMENTO GLOBAL'!M89</f>
        <v>328.03750000000002</v>
      </c>
      <c r="H85" s="136">
        <f>$G$85*I85</f>
        <v>0</v>
      </c>
      <c r="I85" s="137">
        <v>0</v>
      </c>
      <c r="J85" s="136">
        <f t="shared" si="2"/>
        <v>0</v>
      </c>
      <c r="K85" s="137">
        <v>0</v>
      </c>
      <c r="L85" s="136">
        <f t="shared" si="3"/>
        <v>328.03750000000002</v>
      </c>
      <c r="M85" s="137">
        <v>1</v>
      </c>
    </row>
    <row r="86" spans="1:13" ht="75">
      <c r="A86" s="24" t="s">
        <v>184</v>
      </c>
      <c r="B86" s="79"/>
      <c r="C86" s="132" t="s">
        <v>153</v>
      </c>
      <c r="D86" s="181" t="s">
        <v>152</v>
      </c>
      <c r="E86" s="182">
        <v>1</v>
      </c>
      <c r="F86" s="132"/>
      <c r="G86" s="136">
        <f>'PLANILHA ORÇAMENTO GLOBAL'!M90</f>
        <v>386</v>
      </c>
      <c r="H86" s="136">
        <f>$G$86*I86</f>
        <v>0</v>
      </c>
      <c r="I86" s="137">
        <v>0</v>
      </c>
      <c r="J86" s="136">
        <f t="shared" si="2"/>
        <v>0</v>
      </c>
      <c r="K86" s="137">
        <v>0</v>
      </c>
      <c r="L86" s="136">
        <f t="shared" si="3"/>
        <v>386</v>
      </c>
      <c r="M86" s="137">
        <v>1</v>
      </c>
    </row>
    <row r="87" spans="1:13" ht="21">
      <c r="A87" s="24" t="s">
        <v>185</v>
      </c>
      <c r="B87" s="79"/>
      <c r="C87" s="132">
        <v>72289</v>
      </c>
      <c r="D87" s="181" t="s">
        <v>154</v>
      </c>
      <c r="E87" s="182">
        <v>2</v>
      </c>
      <c r="F87" s="132"/>
      <c r="G87" s="136">
        <f>'PLANILHA ORÇAMENTO GLOBAL'!M91</f>
        <v>661.875</v>
      </c>
      <c r="H87" s="136">
        <f>$G$87*I87</f>
        <v>0</v>
      </c>
      <c r="I87" s="137">
        <v>0</v>
      </c>
      <c r="J87" s="136">
        <f t="shared" si="2"/>
        <v>330.9375</v>
      </c>
      <c r="K87" s="137">
        <v>0.5</v>
      </c>
      <c r="L87" s="136">
        <f t="shared" si="3"/>
        <v>330.9375</v>
      </c>
      <c r="M87" s="137">
        <v>0.5</v>
      </c>
    </row>
    <row r="88" spans="1:13" ht="37.5">
      <c r="A88" s="24" t="s">
        <v>186</v>
      </c>
      <c r="B88" s="72"/>
      <c r="C88" s="132">
        <v>86906</v>
      </c>
      <c r="D88" s="181" t="s">
        <v>155</v>
      </c>
      <c r="E88" s="182">
        <v>5</v>
      </c>
      <c r="F88" s="132"/>
      <c r="G88" s="136">
        <f>'PLANILHA ORÇAMENTO GLOBAL'!M92</f>
        <v>309.625</v>
      </c>
      <c r="H88" s="136">
        <f>$G$88*I88</f>
        <v>0</v>
      </c>
      <c r="I88" s="137">
        <v>0</v>
      </c>
      <c r="J88" s="136">
        <f t="shared" si="2"/>
        <v>0</v>
      </c>
      <c r="K88" s="137">
        <v>0</v>
      </c>
      <c r="L88" s="136">
        <f t="shared" si="3"/>
        <v>309.625</v>
      </c>
      <c r="M88" s="137">
        <v>1</v>
      </c>
    </row>
    <row r="89" spans="1:13" ht="37.5">
      <c r="A89" s="24" t="s">
        <v>187</v>
      </c>
      <c r="B89" s="72"/>
      <c r="C89" s="132">
        <v>73663</v>
      </c>
      <c r="D89" s="181" t="s">
        <v>156</v>
      </c>
      <c r="E89" s="182">
        <v>3</v>
      </c>
      <c r="F89" s="183"/>
      <c r="G89" s="136">
        <f>'PLANILHA ORÇAMENTO GLOBAL'!M93</f>
        <v>377.28749999999997</v>
      </c>
      <c r="H89" s="136">
        <f>$G$89*I89</f>
        <v>0</v>
      </c>
      <c r="I89" s="137">
        <v>0</v>
      </c>
      <c r="J89" s="136">
        <f t="shared" si="2"/>
        <v>0</v>
      </c>
      <c r="K89" s="137">
        <v>0</v>
      </c>
      <c r="L89" s="136">
        <f t="shared" si="3"/>
        <v>377.28749999999997</v>
      </c>
      <c r="M89" s="137">
        <v>1</v>
      </c>
    </row>
    <row r="90" spans="1:13" ht="37.5">
      <c r="A90" s="24" t="s">
        <v>188</v>
      </c>
      <c r="C90" s="132" t="s">
        <v>158</v>
      </c>
      <c r="D90" s="181" t="s">
        <v>157</v>
      </c>
      <c r="E90" s="182">
        <v>24</v>
      </c>
      <c r="F90" s="192"/>
      <c r="G90" s="136">
        <f>'PLANILHA ORÇAMENTO GLOBAL'!M94</f>
        <v>1098.9000000000001</v>
      </c>
      <c r="H90" s="136">
        <f>$G$90*I90</f>
        <v>0</v>
      </c>
      <c r="I90" s="137">
        <v>0</v>
      </c>
      <c r="J90" s="136">
        <f t="shared" si="2"/>
        <v>659.34</v>
      </c>
      <c r="K90" s="137">
        <v>0.6</v>
      </c>
      <c r="L90" s="136">
        <f t="shared" si="3"/>
        <v>439.56000000000006</v>
      </c>
      <c r="M90" s="137">
        <v>0.4</v>
      </c>
    </row>
    <row r="91" spans="1:13">
      <c r="A91" s="24" t="s">
        <v>189</v>
      </c>
      <c r="C91" s="132" t="s">
        <v>160</v>
      </c>
      <c r="D91" s="181" t="s">
        <v>159</v>
      </c>
      <c r="E91" s="182">
        <v>12</v>
      </c>
      <c r="F91" s="192"/>
      <c r="G91" s="136">
        <f>'PLANILHA ORÇAMENTO GLOBAL'!M95</f>
        <v>278.09999999999997</v>
      </c>
      <c r="H91" s="136">
        <f>$G$91*I91</f>
        <v>0</v>
      </c>
      <c r="I91" s="137">
        <v>0</v>
      </c>
      <c r="J91" s="136">
        <f t="shared" si="2"/>
        <v>166.85999999999999</v>
      </c>
      <c r="K91" s="137">
        <v>0.6</v>
      </c>
      <c r="L91" s="136">
        <f t="shared" si="3"/>
        <v>111.24</v>
      </c>
      <c r="M91" s="137">
        <v>0.4</v>
      </c>
    </row>
    <row r="92" spans="1:13" ht="37.5">
      <c r="A92" s="24" t="s">
        <v>190</v>
      </c>
      <c r="C92" s="132" t="s">
        <v>162</v>
      </c>
      <c r="D92" s="181" t="s">
        <v>161</v>
      </c>
      <c r="E92" s="182">
        <v>18</v>
      </c>
      <c r="F92" s="192"/>
      <c r="G92" s="136">
        <f>'PLANILHA ORÇAMENTO GLOBAL'!M96</f>
        <v>564.52499999999998</v>
      </c>
      <c r="H92" s="136">
        <f>$G$92*I92</f>
        <v>0</v>
      </c>
      <c r="I92" s="137">
        <v>0</v>
      </c>
      <c r="J92" s="136">
        <f t="shared" si="2"/>
        <v>338.71499999999997</v>
      </c>
      <c r="K92" s="137">
        <v>0.6</v>
      </c>
      <c r="L92" s="136">
        <f t="shared" si="3"/>
        <v>225.81</v>
      </c>
      <c r="M92" s="137">
        <v>0.4</v>
      </c>
    </row>
    <row r="93" spans="1:13" ht="37.5">
      <c r="A93" s="24" t="s">
        <v>191</v>
      </c>
      <c r="C93" s="132" t="s">
        <v>165</v>
      </c>
      <c r="D93" s="181" t="s">
        <v>163</v>
      </c>
      <c r="E93" s="182">
        <v>36</v>
      </c>
      <c r="F93" s="192"/>
      <c r="G93" s="136">
        <f>'PLANILHA ORÇAMENTO GLOBAL'!M97</f>
        <v>591.75</v>
      </c>
      <c r="H93" s="136">
        <f>$G$2277*I93</f>
        <v>0</v>
      </c>
      <c r="I93" s="137">
        <v>0</v>
      </c>
      <c r="J93" s="136">
        <f t="shared" si="2"/>
        <v>355.05</v>
      </c>
      <c r="K93" s="137">
        <v>0.6</v>
      </c>
      <c r="L93" s="136">
        <f t="shared" si="3"/>
        <v>236.70000000000002</v>
      </c>
      <c r="M93" s="137">
        <v>0.4</v>
      </c>
    </row>
    <row r="94" spans="1:13" ht="37.5">
      <c r="A94" s="24" t="s">
        <v>192</v>
      </c>
      <c r="C94" s="132">
        <v>72685</v>
      </c>
      <c r="D94" s="181" t="s">
        <v>164</v>
      </c>
      <c r="E94" s="182">
        <v>3</v>
      </c>
      <c r="F94" s="192"/>
      <c r="G94" s="136">
        <f>'PLANILHA ORÇAMENTO GLOBAL'!M98</f>
        <v>68.775000000000006</v>
      </c>
      <c r="H94" s="136">
        <f>$G$94*I94</f>
        <v>0</v>
      </c>
      <c r="I94" s="137">
        <v>0</v>
      </c>
      <c r="J94" s="136">
        <f t="shared" si="2"/>
        <v>41.265000000000001</v>
      </c>
      <c r="K94" s="137">
        <v>0.6</v>
      </c>
      <c r="L94" s="136">
        <f t="shared" si="3"/>
        <v>27.510000000000005</v>
      </c>
      <c r="M94" s="137">
        <v>0.4</v>
      </c>
    </row>
    <row r="95" spans="1:13" ht="78" customHeight="1">
      <c r="A95" s="24" t="s">
        <v>193</v>
      </c>
      <c r="C95" s="132" t="s">
        <v>167</v>
      </c>
      <c r="D95" s="181" t="s">
        <v>166</v>
      </c>
      <c r="E95" s="182">
        <v>1</v>
      </c>
      <c r="F95" s="192"/>
      <c r="G95" s="136">
        <f>'PLANILHA ORÇAMENTO GLOBAL'!M99</f>
        <v>2356.7250000000004</v>
      </c>
      <c r="H95" s="136">
        <f>$G$95*I95</f>
        <v>0</v>
      </c>
      <c r="I95" s="137">
        <v>0</v>
      </c>
      <c r="J95" s="136">
        <f t="shared" si="2"/>
        <v>0</v>
      </c>
      <c r="K95" s="137">
        <v>0</v>
      </c>
      <c r="L95" s="136">
        <f t="shared" si="3"/>
        <v>2356.7250000000004</v>
      </c>
      <c r="M95" s="137">
        <v>1</v>
      </c>
    </row>
    <row r="96" spans="1:13" ht="19.5">
      <c r="A96" s="19">
        <v>13</v>
      </c>
      <c r="C96" s="141"/>
      <c r="D96" s="131" t="s">
        <v>66</v>
      </c>
      <c r="E96" s="184"/>
      <c r="F96" s="193"/>
      <c r="G96" s="194"/>
      <c r="H96" s="159"/>
      <c r="I96" s="195"/>
      <c r="J96" s="194"/>
      <c r="K96" s="194"/>
      <c r="L96" s="196"/>
      <c r="M96" s="197"/>
    </row>
    <row r="97" spans="1:13">
      <c r="A97" s="24" t="s">
        <v>194</v>
      </c>
      <c r="C97" s="132">
        <v>9537</v>
      </c>
      <c r="D97" s="185" t="s">
        <v>67</v>
      </c>
      <c r="E97" s="186">
        <v>143</v>
      </c>
      <c r="F97" s="192"/>
      <c r="G97" s="136">
        <f>'PLANILHA ORÇAMENTO GLOBAL'!M102</f>
        <v>277.0625</v>
      </c>
      <c r="H97" s="136">
        <f>$G$97*I97</f>
        <v>0</v>
      </c>
      <c r="I97" s="137">
        <v>0</v>
      </c>
      <c r="J97" s="307">
        <f>G97*K97</f>
        <v>0</v>
      </c>
      <c r="K97" s="137">
        <v>0</v>
      </c>
      <c r="L97" s="136">
        <f>G97*M97</f>
        <v>277.0625</v>
      </c>
      <c r="M97" s="137">
        <v>1</v>
      </c>
    </row>
    <row r="98" spans="1:13" ht="20.25" thickBot="1">
      <c r="A98" s="84"/>
      <c r="C98" s="198"/>
      <c r="D98" s="187"/>
      <c r="E98" s="198"/>
      <c r="F98" s="200"/>
      <c r="G98" s="201"/>
      <c r="H98" s="202"/>
      <c r="I98" s="202"/>
      <c r="J98" s="201"/>
      <c r="K98" s="201"/>
      <c r="L98" s="203"/>
      <c r="M98" s="119"/>
    </row>
    <row r="99" spans="1:13" ht="24.75" thickBot="1">
      <c r="A99" s="204"/>
      <c r="B99" s="205"/>
      <c r="C99" s="206"/>
      <c r="D99" s="207" t="s">
        <v>12</v>
      </c>
      <c r="E99" s="206"/>
      <c r="F99" s="208"/>
      <c r="G99" s="209">
        <f>SUM(G12:G97)</f>
        <v>72942.743387499999</v>
      </c>
      <c r="H99" s="210">
        <f>SUM(H12:H97)</f>
        <v>23417.834081249999</v>
      </c>
      <c r="I99" s="211"/>
      <c r="J99" s="209">
        <f>SUM(J12:J97)</f>
        <v>24018.820418750005</v>
      </c>
      <c r="K99" s="212"/>
      <c r="L99" s="209">
        <f>SUM(L12:L97)</f>
        <v>25506.088887500002</v>
      </c>
      <c r="M99" s="213"/>
    </row>
    <row r="100" spans="1:13" ht="19.5">
      <c r="C100" s="198"/>
      <c r="D100" s="187"/>
      <c r="E100" s="198"/>
      <c r="F100" s="214"/>
      <c r="G100" s="215"/>
      <c r="H100" s="216"/>
      <c r="I100" s="216"/>
      <c r="J100" s="215"/>
      <c r="K100" s="215"/>
      <c r="L100" s="217"/>
      <c r="M100" s="218"/>
    </row>
    <row r="101" spans="1:13" ht="19.5">
      <c r="C101" s="198"/>
      <c r="D101" s="187"/>
      <c r="E101" s="198"/>
      <c r="F101" s="214"/>
      <c r="G101" s="215"/>
      <c r="H101" s="216"/>
      <c r="I101" s="216"/>
      <c r="J101" s="215"/>
      <c r="K101" s="215"/>
      <c r="L101" s="217"/>
      <c r="M101" s="218"/>
    </row>
    <row r="102" spans="1:13" ht="19.5">
      <c r="C102" s="198"/>
      <c r="D102" s="198" t="s">
        <v>169</v>
      </c>
      <c r="E102" s="328" t="s">
        <v>242</v>
      </c>
      <c r="F102" s="328"/>
      <c r="G102" s="328"/>
      <c r="H102" s="216"/>
      <c r="I102" s="345" t="s">
        <v>244</v>
      </c>
      <c r="J102" s="345"/>
      <c r="K102" s="215"/>
      <c r="L102" s="217"/>
      <c r="M102" s="218"/>
    </row>
    <row r="103" spans="1:13" ht="19.5">
      <c r="C103" s="198"/>
      <c r="D103" s="198" t="s">
        <v>170</v>
      </c>
      <c r="E103" s="328" t="s">
        <v>243</v>
      </c>
      <c r="F103" s="328"/>
      <c r="G103" s="328"/>
      <c r="H103" s="216"/>
      <c r="I103" s="345" t="s">
        <v>245</v>
      </c>
      <c r="J103" s="345"/>
      <c r="K103" s="215"/>
      <c r="L103" s="217"/>
      <c r="M103" s="218"/>
    </row>
    <row r="104" spans="1:13" ht="19.5">
      <c r="C104" s="198"/>
      <c r="D104" s="187"/>
      <c r="E104" s="198"/>
      <c r="F104" s="214"/>
      <c r="G104" s="215"/>
      <c r="H104" s="216"/>
      <c r="I104" s="216"/>
      <c r="J104" s="215"/>
      <c r="K104" s="215"/>
      <c r="L104" s="217"/>
      <c r="M104" s="218"/>
    </row>
    <row r="105" spans="1:13" ht="19.5">
      <c r="C105" s="198"/>
      <c r="D105" s="187"/>
      <c r="E105" s="198"/>
      <c r="F105" s="214"/>
      <c r="G105" s="215"/>
      <c r="H105" s="216"/>
      <c r="I105" s="216"/>
      <c r="J105" s="215"/>
      <c r="K105" s="215"/>
      <c r="L105" s="217"/>
      <c r="M105" s="218"/>
    </row>
    <row r="110" spans="1:13" ht="13.5" customHeight="1"/>
    <row r="111" spans="1:13" ht="14.25" customHeight="1"/>
  </sheetData>
  <mergeCells count="15">
    <mergeCell ref="D1:F1"/>
    <mergeCell ref="A9:M9"/>
    <mergeCell ref="E102:G102"/>
    <mergeCell ref="E103:G103"/>
    <mergeCell ref="I102:J102"/>
    <mergeCell ref="I103:J103"/>
    <mergeCell ref="D2:F2"/>
    <mergeCell ref="D3:F3"/>
    <mergeCell ref="D4:F4"/>
    <mergeCell ref="D5:F5"/>
    <mergeCell ref="D6:F6"/>
    <mergeCell ref="H10:I10"/>
    <mergeCell ref="J10:K10"/>
    <mergeCell ref="L10:M10"/>
    <mergeCell ref="D7:F7"/>
  </mergeCells>
  <phoneticPr fontId="28" type="noConversion"/>
  <printOptions horizontalCentered="1"/>
  <pageMargins left="0.6692913385826772" right="0.19685039370078741" top="0.11811023622047245" bottom="0.11811023622047245" header="0.51181102362204722" footer="0.51181102362204722"/>
  <pageSetup paperSize="9" scale="40" firstPageNumber="0" fitToHeight="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6</vt:i4>
      </vt:variant>
    </vt:vector>
  </HeadingPairs>
  <TitlesOfParts>
    <vt:vector size="8" baseType="lpstr">
      <vt:lpstr>PLANILHA ORÇAMENTO GLOBAL</vt:lpstr>
      <vt:lpstr>CRONOGRAMA</vt:lpstr>
      <vt:lpstr>CRONOGRAMA!Area_de_impressao</vt:lpstr>
      <vt:lpstr>'PLANILHA ORÇAMENTO GLOBAL'!Area_de_impressao</vt:lpstr>
      <vt:lpstr>CRONOGRAMA!Print_Area_0</vt:lpstr>
      <vt:lpstr>'PLANILHA ORÇAMENTO GLOBAL'!Print_Area_0</vt:lpstr>
      <vt:lpstr>CRONOGRAMA!Print_Area_0_0</vt:lpstr>
      <vt:lpstr>'PLANILHA ORÇAMENTO GLOBAL'!Print_Area_0_0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Elenice do Espirito Santo</dc:creator>
  <cp:lastModifiedBy>Admin</cp:lastModifiedBy>
  <cp:revision>0</cp:revision>
  <cp:lastPrinted>2014-11-06T09:41:26Z</cp:lastPrinted>
  <dcterms:created xsi:type="dcterms:W3CDTF">2008-04-04T13:07:25Z</dcterms:created>
  <dcterms:modified xsi:type="dcterms:W3CDTF">2015-05-08T15:09:35Z</dcterms:modified>
  <dc:language>pt-BR</dc:language>
</cp:coreProperties>
</file>